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24CE7F7A-B9A2-42B5-837B-D22AA78A79A0}" xr6:coauthVersionLast="47" xr6:coauthVersionMax="47" xr10:uidLastSave="{00000000-0000-0000-0000-000000000000}"/>
  <bookViews>
    <workbookView xWindow="28680" yWindow="-120" windowWidth="38640" windowHeight="21120" xr2:uid="{DB1137A0-EE4E-4F52-BB88-DA29E803B93E}"/>
  </bookViews>
  <sheets>
    <sheet name="1.4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'1.4'!$A$1:$DA$64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61" i="1" l="1"/>
  <c r="CD61" i="1"/>
  <c r="CC61" i="1"/>
  <c r="BR60" i="1"/>
  <c r="BT60" i="1" s="1"/>
  <c r="CL59" i="1"/>
  <c r="BT59" i="1"/>
  <c r="BR59" i="1"/>
  <c r="BN59" i="1"/>
  <c r="BI59" i="1"/>
  <c r="BD59" i="1"/>
  <c r="CL58" i="1"/>
  <c r="BR58" i="1"/>
  <c r="BT58" i="1" s="1"/>
  <c r="BN58" i="1"/>
  <c r="BI58" i="1"/>
  <c r="BD58" i="1"/>
  <c r="CL57" i="1"/>
  <c r="BT57" i="1"/>
  <c r="BR57" i="1"/>
  <c r="BN57" i="1"/>
  <c r="BI57" i="1"/>
  <c r="BD57" i="1"/>
  <c r="CL56" i="1"/>
  <c r="BR56" i="1"/>
  <c r="BT56" i="1" s="1"/>
  <c r="BN56" i="1"/>
  <c r="BI56" i="1"/>
  <c r="BD56" i="1"/>
  <c r="CL55" i="1"/>
  <c r="BT55" i="1"/>
  <c r="BR55" i="1"/>
  <c r="BN55" i="1"/>
  <c r="BI55" i="1"/>
  <c r="BD55" i="1"/>
  <c r="CL54" i="1"/>
  <c r="BR54" i="1"/>
  <c r="BR52" i="1" s="1"/>
  <c r="BN54" i="1"/>
  <c r="BN52" i="1" s="1"/>
  <c r="BI54" i="1"/>
  <c r="BI52" i="1" s="1"/>
  <c r="BD54" i="1"/>
  <c r="BD52" i="1" s="1"/>
  <c r="CL52" i="1"/>
  <c r="CF52" i="1"/>
  <c r="CB52" i="1"/>
  <c r="CA52" i="1"/>
  <c r="BZ52" i="1"/>
  <c r="BY52" i="1"/>
  <c r="BX52" i="1"/>
  <c r="BW52" i="1"/>
  <c r="BV52" i="1"/>
  <c r="BU52" i="1"/>
  <c r="BS52" i="1"/>
  <c r="BS47" i="1" s="1"/>
  <c r="BQ52" i="1"/>
  <c r="BP52" i="1"/>
  <c r="BO52" i="1"/>
  <c r="BM52" i="1"/>
  <c r="BL52" i="1"/>
  <c r="BK52" i="1"/>
  <c r="BJ52" i="1"/>
  <c r="BH52" i="1"/>
  <c r="BH47" i="1" s="1"/>
  <c r="BG52" i="1"/>
  <c r="BG47" i="1" s="1"/>
  <c r="BF52" i="1"/>
  <c r="BE52" i="1"/>
  <c r="BC52" i="1"/>
  <c r="BB52" i="1"/>
  <c r="BA52" i="1"/>
  <c r="AZ52" i="1"/>
  <c r="CL51" i="1"/>
  <c r="BR51" i="1"/>
  <c r="BR48" i="1" s="1"/>
  <c r="BN51" i="1"/>
  <c r="BI51" i="1"/>
  <c r="BD51" i="1"/>
  <c r="CL50" i="1"/>
  <c r="CL48" i="1" s="1"/>
  <c r="CL47" i="1" s="1"/>
  <c r="BT50" i="1"/>
  <c r="BR50" i="1"/>
  <c r="BN50" i="1"/>
  <c r="BI50" i="1"/>
  <c r="BI48" i="1" s="1"/>
  <c r="BD50" i="1"/>
  <c r="CF48" i="1"/>
  <c r="CF47" i="1" s="1"/>
  <c r="CB48" i="1"/>
  <c r="CB47" i="1" s="1"/>
  <c r="CA48" i="1"/>
  <c r="CA47" i="1" s="1"/>
  <c r="BZ48" i="1"/>
  <c r="BZ47" i="1" s="1"/>
  <c r="BY48" i="1"/>
  <c r="BY47" i="1" s="1"/>
  <c r="BX48" i="1"/>
  <c r="BX47" i="1" s="1"/>
  <c r="BW48" i="1"/>
  <c r="BV48" i="1"/>
  <c r="BU48" i="1"/>
  <c r="BS48" i="1"/>
  <c r="BQ48" i="1"/>
  <c r="BQ47" i="1" s="1"/>
  <c r="BP48" i="1"/>
  <c r="BP47" i="1" s="1"/>
  <c r="BO48" i="1"/>
  <c r="BO47" i="1" s="1"/>
  <c r="BN48" i="1"/>
  <c r="BM48" i="1"/>
  <c r="BM47" i="1" s="1"/>
  <c r="BL48" i="1"/>
  <c r="BL47" i="1" s="1"/>
  <c r="BK48" i="1"/>
  <c r="BJ48" i="1"/>
  <c r="BH48" i="1"/>
  <c r="BG48" i="1"/>
  <c r="BF48" i="1"/>
  <c r="BF47" i="1" s="1"/>
  <c r="BE48" i="1"/>
  <c r="BE47" i="1" s="1"/>
  <c r="BD48" i="1"/>
  <c r="BD47" i="1" s="1"/>
  <c r="BC48" i="1"/>
  <c r="BC47" i="1" s="1"/>
  <c r="BB48" i="1"/>
  <c r="BB47" i="1" s="1"/>
  <c r="BA48" i="1"/>
  <c r="BA47" i="1" s="1"/>
  <c r="AZ48" i="1"/>
  <c r="AZ47" i="1" s="1"/>
  <c r="BW47" i="1"/>
  <c r="BV47" i="1"/>
  <c r="BU47" i="1"/>
  <c r="BK47" i="1"/>
  <c r="BJ47" i="1"/>
  <c r="CL45" i="1"/>
  <c r="BR45" i="1"/>
  <c r="BT45" i="1" s="1"/>
  <c r="BN45" i="1"/>
  <c r="BI45" i="1"/>
  <c r="BD45" i="1"/>
  <c r="BI44" i="1"/>
  <c r="CL43" i="1"/>
  <c r="BR43" i="1"/>
  <c r="BT43" i="1" s="1"/>
  <c r="BN43" i="1"/>
  <c r="BI43" i="1"/>
  <c r="BD43" i="1"/>
  <c r="CL42" i="1"/>
  <c r="BT42" i="1"/>
  <c r="BT40" i="1" s="1"/>
  <c r="BR42" i="1"/>
  <c r="BN42" i="1"/>
  <c r="BI42" i="1"/>
  <c r="BI40" i="1" s="1"/>
  <c r="BD42" i="1"/>
  <c r="CL40" i="1"/>
  <c r="BV40" i="1"/>
  <c r="BU40" i="1"/>
  <c r="BS40" i="1"/>
  <c r="BR40" i="1"/>
  <c r="BQ40" i="1"/>
  <c r="BP40" i="1"/>
  <c r="BO40" i="1"/>
  <c r="BN40" i="1"/>
  <c r="BM40" i="1"/>
  <c r="BL40" i="1"/>
  <c r="BK40" i="1"/>
  <c r="BJ40" i="1"/>
  <c r="BH40" i="1"/>
  <c r="BG40" i="1"/>
  <c r="BF40" i="1"/>
  <c r="BE40" i="1"/>
  <c r="BD40" i="1"/>
  <c r="BC40" i="1"/>
  <c r="BB40" i="1"/>
  <c r="BA40" i="1"/>
  <c r="AZ40" i="1"/>
  <c r="CL39" i="1"/>
  <c r="BR39" i="1"/>
  <c r="BT39" i="1" s="1"/>
  <c r="BN39" i="1"/>
  <c r="BI39" i="1"/>
  <c r="BD39" i="1"/>
  <c r="CL37" i="1"/>
  <c r="BT37" i="1"/>
  <c r="BR37" i="1"/>
  <c r="BN37" i="1"/>
  <c r="BI37" i="1"/>
  <c r="BD37" i="1"/>
  <c r="CL36" i="1"/>
  <c r="BR36" i="1"/>
  <c r="BT36" i="1" s="1"/>
  <c r="BN36" i="1"/>
  <c r="BI36" i="1"/>
  <c r="BD36" i="1"/>
  <c r="CL34" i="1"/>
  <c r="BT34" i="1"/>
  <c r="BR34" i="1"/>
  <c r="BN34" i="1"/>
  <c r="BI34" i="1"/>
  <c r="BD34" i="1"/>
  <c r="CL33" i="1"/>
  <c r="BR33" i="1"/>
  <c r="BT33" i="1" s="1"/>
  <c r="BT31" i="1" s="1"/>
  <c r="BN33" i="1"/>
  <c r="BN31" i="1" s="1"/>
  <c r="BI33" i="1"/>
  <c r="BD33" i="1"/>
  <c r="BD31" i="1" s="1"/>
  <c r="BI32" i="1"/>
  <c r="CL31" i="1"/>
  <c r="CF31" i="1"/>
  <c r="CB31" i="1"/>
  <c r="CA31" i="1"/>
  <c r="BZ31" i="1"/>
  <c r="BY31" i="1"/>
  <c r="BX31" i="1"/>
  <c r="BW31" i="1"/>
  <c r="BV31" i="1"/>
  <c r="BU31" i="1"/>
  <c r="BS31" i="1"/>
  <c r="BR31" i="1"/>
  <c r="BQ31" i="1"/>
  <c r="BP31" i="1"/>
  <c r="BO31" i="1"/>
  <c r="BM31" i="1"/>
  <c r="BL31" i="1"/>
  <c r="BK31" i="1"/>
  <c r="BJ31" i="1"/>
  <c r="BI31" i="1"/>
  <c r="BH31" i="1"/>
  <c r="BG31" i="1"/>
  <c r="BF31" i="1"/>
  <c r="BE31" i="1"/>
  <c r="BC31" i="1"/>
  <c r="BB31" i="1"/>
  <c r="BA31" i="1"/>
  <c r="AZ31" i="1"/>
  <c r="CL29" i="1"/>
  <c r="BR29" i="1"/>
  <c r="BT29" i="1" s="1"/>
  <c r="BN29" i="1"/>
  <c r="BI29" i="1"/>
  <c r="BD29" i="1"/>
  <c r="CL28" i="1"/>
  <c r="BT28" i="1"/>
  <c r="BR28" i="1"/>
  <c r="BN28" i="1"/>
  <c r="BI28" i="1"/>
  <c r="BD28" i="1"/>
  <c r="CL24" i="1"/>
  <c r="BR24" i="1"/>
  <c r="BT24" i="1" s="1"/>
  <c r="BN24" i="1"/>
  <c r="BI24" i="1"/>
  <c r="BD24" i="1"/>
  <c r="BD21" i="1" s="1"/>
  <c r="CL23" i="1"/>
  <c r="CL21" i="1" s="1"/>
  <c r="BT23" i="1"/>
  <c r="BR23" i="1"/>
  <c r="BR21" i="1" s="1"/>
  <c r="BN23" i="1"/>
  <c r="BI23" i="1"/>
  <c r="BI21" i="1" s="1"/>
  <c r="BD23" i="1"/>
  <c r="CF21" i="1"/>
  <c r="CB21" i="1"/>
  <c r="CA21" i="1"/>
  <c r="BZ21" i="1"/>
  <c r="BY21" i="1"/>
  <c r="BX21" i="1"/>
  <c r="BW21" i="1"/>
  <c r="BV21" i="1"/>
  <c r="BU21" i="1"/>
  <c r="BS21" i="1"/>
  <c r="BQ21" i="1"/>
  <c r="BP21" i="1"/>
  <c r="BO21" i="1"/>
  <c r="BN21" i="1"/>
  <c r="BM21" i="1"/>
  <c r="BL21" i="1"/>
  <c r="BK21" i="1"/>
  <c r="BJ21" i="1"/>
  <c r="BH21" i="1"/>
  <c r="BG21" i="1"/>
  <c r="BF21" i="1"/>
  <c r="BE21" i="1"/>
  <c r="BC21" i="1"/>
  <c r="BB21" i="1"/>
  <c r="BA21" i="1"/>
  <c r="AZ21" i="1"/>
  <c r="CL19" i="1"/>
  <c r="BT19" i="1"/>
  <c r="BR19" i="1"/>
  <c r="BN19" i="1"/>
  <c r="BI19" i="1"/>
  <c r="BD19" i="1"/>
  <c r="CL18" i="1"/>
  <c r="BR18" i="1"/>
  <c r="BR16" i="1" s="1"/>
  <c r="BN18" i="1"/>
  <c r="BN16" i="1" s="1"/>
  <c r="BI18" i="1"/>
  <c r="BI16" i="1" s="1"/>
  <c r="BD18" i="1"/>
  <c r="BD16" i="1" s="1"/>
  <c r="CL16" i="1"/>
  <c r="CF16" i="1"/>
  <c r="CB16" i="1"/>
  <c r="CA16" i="1"/>
  <c r="BZ16" i="1"/>
  <c r="BY16" i="1"/>
  <c r="BX16" i="1"/>
  <c r="BW16" i="1"/>
  <c r="BV16" i="1"/>
  <c r="BU16" i="1"/>
  <c r="BU9" i="1" s="1"/>
  <c r="BU7" i="1" s="1"/>
  <c r="BU61" i="1" s="1"/>
  <c r="BS16" i="1"/>
  <c r="BQ16" i="1"/>
  <c r="BP16" i="1"/>
  <c r="BO16" i="1"/>
  <c r="BM16" i="1"/>
  <c r="BL16" i="1"/>
  <c r="BK16" i="1"/>
  <c r="BJ16" i="1"/>
  <c r="BH16" i="1"/>
  <c r="BH9" i="1" s="1"/>
  <c r="BH7" i="1" s="1"/>
  <c r="BG16" i="1"/>
  <c r="BF16" i="1"/>
  <c r="BE16" i="1"/>
  <c r="BC16" i="1"/>
  <c r="BB16" i="1"/>
  <c r="BA16" i="1"/>
  <c r="AZ16" i="1"/>
  <c r="CL14" i="1"/>
  <c r="CL11" i="1" s="1"/>
  <c r="CL9" i="1" s="1"/>
  <c r="CL7" i="1" s="1"/>
  <c r="CL61" i="1" s="1"/>
  <c r="BR14" i="1"/>
  <c r="BR11" i="1" s="1"/>
  <c r="BR9" i="1" s="1"/>
  <c r="BR7" i="1" s="1"/>
  <c r="BN14" i="1"/>
  <c r="BN11" i="1" s="1"/>
  <c r="BI14" i="1"/>
  <c r="BD14" i="1"/>
  <c r="CL13" i="1"/>
  <c r="BR13" i="1"/>
  <c r="BT13" i="1" s="1"/>
  <c r="BN13" i="1"/>
  <c r="BI13" i="1"/>
  <c r="BI11" i="1" s="1"/>
  <c r="BI9" i="1" s="1"/>
  <c r="BI7" i="1" s="1"/>
  <c r="BD13" i="1"/>
  <c r="CF11" i="1"/>
  <c r="CF9" i="1" s="1"/>
  <c r="CF7" i="1" s="1"/>
  <c r="CF61" i="1" s="1"/>
  <c r="CB11" i="1"/>
  <c r="CB9" i="1" s="1"/>
  <c r="CB7" i="1" s="1"/>
  <c r="CB61" i="1" s="1"/>
  <c r="CA11" i="1"/>
  <c r="CA9" i="1" s="1"/>
  <c r="CA7" i="1" s="1"/>
  <c r="CA61" i="1" s="1"/>
  <c r="BZ11" i="1"/>
  <c r="BZ9" i="1" s="1"/>
  <c r="BZ7" i="1" s="1"/>
  <c r="BZ61" i="1" s="1"/>
  <c r="BY11" i="1"/>
  <c r="BY9" i="1" s="1"/>
  <c r="BY7" i="1" s="1"/>
  <c r="BX11" i="1"/>
  <c r="BW11" i="1"/>
  <c r="BV11" i="1"/>
  <c r="BU11" i="1"/>
  <c r="BS11" i="1"/>
  <c r="BS9" i="1" s="1"/>
  <c r="BS7" i="1" s="1"/>
  <c r="BQ11" i="1"/>
  <c r="BQ9" i="1" s="1"/>
  <c r="BQ7" i="1" s="1"/>
  <c r="BQ61" i="1" s="1"/>
  <c r="BP11" i="1"/>
  <c r="BP9" i="1" s="1"/>
  <c r="BP7" i="1" s="1"/>
  <c r="BP61" i="1" s="1"/>
  <c r="BO11" i="1"/>
  <c r="BO9" i="1" s="1"/>
  <c r="BO7" i="1" s="1"/>
  <c r="BO61" i="1" s="1"/>
  <c r="BM11" i="1"/>
  <c r="BM9" i="1" s="1"/>
  <c r="BM7" i="1" s="1"/>
  <c r="BM61" i="1" s="1"/>
  <c r="BL11" i="1"/>
  <c r="BK11" i="1"/>
  <c r="BJ11" i="1"/>
  <c r="BH11" i="1"/>
  <c r="BG11" i="1"/>
  <c r="BG9" i="1" s="1"/>
  <c r="BG7" i="1" s="1"/>
  <c r="BF11" i="1"/>
  <c r="BF9" i="1" s="1"/>
  <c r="BF7" i="1" s="1"/>
  <c r="BE11" i="1"/>
  <c r="BE9" i="1" s="1"/>
  <c r="BE7" i="1" s="1"/>
  <c r="BD11" i="1"/>
  <c r="BC11" i="1"/>
  <c r="BC9" i="1" s="1"/>
  <c r="BC7" i="1" s="1"/>
  <c r="BC61" i="1" s="1"/>
  <c r="BB11" i="1"/>
  <c r="BB9" i="1" s="1"/>
  <c r="BB7" i="1" s="1"/>
  <c r="BB61" i="1" s="1"/>
  <c r="BA11" i="1"/>
  <c r="BA9" i="1" s="1"/>
  <c r="BA7" i="1" s="1"/>
  <c r="BA61" i="1" s="1"/>
  <c r="AZ11" i="1"/>
  <c r="BX9" i="1"/>
  <c r="BX7" i="1" s="1"/>
  <c r="BX61" i="1" s="1"/>
  <c r="BW9" i="1"/>
  <c r="BW7" i="1" s="1"/>
  <c r="BW61" i="1" s="1"/>
  <c r="BV9" i="1"/>
  <c r="BV7" i="1" s="1"/>
  <c r="BV61" i="1" s="1"/>
  <c r="BL9" i="1"/>
  <c r="BL7" i="1" s="1"/>
  <c r="BK9" i="1"/>
  <c r="BK7" i="1" s="1"/>
  <c r="BK61" i="1" s="1"/>
  <c r="BJ9" i="1"/>
  <c r="BJ7" i="1" s="1"/>
  <c r="BJ61" i="1" s="1"/>
  <c r="AZ9" i="1"/>
  <c r="AZ7" i="1" s="1"/>
  <c r="AZ61" i="1" s="1"/>
  <c r="BI8" i="1"/>
  <c r="BD8" i="1"/>
  <c r="BD9" i="1" l="1"/>
  <c r="BD7" i="1" s="1"/>
  <c r="BD61" i="1" s="1"/>
  <c r="BN47" i="1"/>
  <c r="BS61" i="1"/>
  <c r="BE61" i="1"/>
  <c r="BT11" i="1"/>
  <c r="BT9" i="1" s="1"/>
  <c r="BT7" i="1" s="1"/>
  <c r="BR47" i="1"/>
  <c r="BR61" i="1" s="1"/>
  <c r="BF61" i="1"/>
  <c r="BG61" i="1"/>
  <c r="BH61" i="1"/>
  <c r="BT21" i="1"/>
  <c r="BL61" i="1"/>
  <c r="BN61" i="1" s="1"/>
  <c r="BY61" i="1"/>
  <c r="BN9" i="1"/>
  <c r="BN7" i="1" s="1"/>
  <c r="BI47" i="1"/>
  <c r="BI61" i="1" s="1"/>
  <c r="BT14" i="1"/>
  <c r="BT18" i="1"/>
  <c r="BT16" i="1" s="1"/>
  <c r="BT51" i="1"/>
  <c r="BT48" i="1" s="1"/>
  <c r="BT47" i="1" s="1"/>
  <c r="BT54" i="1"/>
  <c r="BT52" i="1" s="1"/>
  <c r="BT61" i="1" l="1"/>
</calcChain>
</file>

<file path=xl/sharedStrings.xml><?xml version="1.0" encoding="utf-8"?>
<sst xmlns="http://schemas.openxmlformats.org/spreadsheetml/2006/main" count="179" uniqueCount="160">
  <si>
    <t>Cədvəl 1.4. Azərbaycan Respublikasının tədiyə balansı</t>
  </si>
  <si>
    <t xml:space="preserve">Table 1.4. Balance of payments of the Republic of Azerbaijan </t>
  </si>
  <si>
    <t>milyon ABŞ dolları / million US dollars</t>
  </si>
  <si>
    <t>RI, 2001    QI, 2001</t>
  </si>
  <si>
    <t>RII, 2001     QII, 2001</t>
  </si>
  <si>
    <t>RIII, 2001     QIII, 2001</t>
  </si>
  <si>
    <t>RIV, 2001     QIV, 2001</t>
  </si>
  <si>
    <t>RI, 2002    QI, 2002</t>
  </si>
  <si>
    <t>RII, 2002     QII, 2002</t>
  </si>
  <si>
    <t>RIII, 2002     QIII, 2002</t>
  </si>
  <si>
    <t>RIV, 2002     QIV, 2002</t>
  </si>
  <si>
    <t>RI, 2003    QI, 2003</t>
  </si>
  <si>
    <t>RII, 2003     QII, 2003</t>
  </si>
  <si>
    <t>RIII, 2003     QIII, 2003</t>
  </si>
  <si>
    <t>RIV, 2003     QIV, 2003</t>
  </si>
  <si>
    <t>RI, 2004    QI, 2004</t>
  </si>
  <si>
    <t>RII, 2004     QII, 2004</t>
  </si>
  <si>
    <t>RIII, 2004     QIII, 2004</t>
  </si>
  <si>
    <t>RIV, 2004     QIV, 2004</t>
  </si>
  <si>
    <t>RI, 2005    QI, 2005</t>
  </si>
  <si>
    <t>RII, 2005     QII, 2005</t>
  </si>
  <si>
    <t>RIII, 2005     QIII, 2005</t>
  </si>
  <si>
    <t>RIV, 2005     QIV, 2005</t>
  </si>
  <si>
    <t>RI, 2006    QI, 2006</t>
  </si>
  <si>
    <t>RII, 2006     QII, 2006</t>
  </si>
  <si>
    <t>RIII, 2006     QIII, 2006</t>
  </si>
  <si>
    <t>RIV, 2006     QIV, 2006</t>
  </si>
  <si>
    <t>RI, 2007    QI, 2007</t>
  </si>
  <si>
    <t>RII, 2007     QII, 2007</t>
  </si>
  <si>
    <t>RIII, 2007     QIII, 2007</t>
  </si>
  <si>
    <t>RIV, 2007     QIV, 2007</t>
  </si>
  <si>
    <t>RI, 2008    QI, 2008</t>
  </si>
  <si>
    <t>RII, 2008     QII, 2008</t>
  </si>
  <si>
    <t>RIII, 2008     QIII, 2008</t>
  </si>
  <si>
    <t>RIV, 2008     QIV, 2008</t>
  </si>
  <si>
    <t>RI, 2009    QI, 2009</t>
  </si>
  <si>
    <t>RII, 2009     QII, 2009</t>
  </si>
  <si>
    <t>RIII, 2009     QIII, 2009</t>
  </si>
  <si>
    <t>RIV, 2009     QIV, 2009</t>
  </si>
  <si>
    <t>RI, 2010    QI, 2010</t>
  </si>
  <si>
    <t>RII, 2010     QII, 2010</t>
  </si>
  <si>
    <t>RIII, 2010     QIII, 2010</t>
  </si>
  <si>
    <t>RIV, 2010     QIV, 2010</t>
  </si>
  <si>
    <t>RI, 2011     QI, 2011</t>
  </si>
  <si>
    <t>RII, 2011     QII, 2011</t>
  </si>
  <si>
    <t>RIII, 2011     QIII, 2011</t>
  </si>
  <si>
    <t>RIV, 2011     QIV, 2011</t>
  </si>
  <si>
    <t>RI, 2012     QI, 2012</t>
  </si>
  <si>
    <t xml:space="preserve">RII,2012  QII,2012    </t>
  </si>
  <si>
    <t>RIII,2012      QIII,2012</t>
  </si>
  <si>
    <t>RIV,2012      QIV,2012</t>
  </si>
  <si>
    <t>RI, 2013 QI, 2013</t>
  </si>
  <si>
    <t xml:space="preserve">RII,2013  QII,2013    </t>
  </si>
  <si>
    <t xml:space="preserve">RIII,2013  QIII,2013    </t>
  </si>
  <si>
    <t>RIV,2013      QIV,2013</t>
  </si>
  <si>
    <t>RI,2014      QI,2014</t>
  </si>
  <si>
    <t xml:space="preserve">RII,2014  QII,2014    </t>
  </si>
  <si>
    <t xml:space="preserve">RIII,2014  QIII,2014    </t>
  </si>
  <si>
    <t>RIV,2014      QIV,2014</t>
  </si>
  <si>
    <t>RI,2015      QI,2015</t>
  </si>
  <si>
    <t>RII,2015      QII,2015</t>
  </si>
  <si>
    <t>RIII,2015      QIII,2015</t>
  </si>
  <si>
    <t>2015, 9 ay</t>
  </si>
  <si>
    <t>RIV,2015      QIV,2015</t>
  </si>
  <si>
    <t>2015, illik</t>
  </si>
  <si>
    <t>RI,2016     QI,2016</t>
  </si>
  <si>
    <t>RII,2016     QII,2016</t>
  </si>
  <si>
    <t>RIII,2016     QIII,2016</t>
  </si>
  <si>
    <t>RIV,2016      QIV,2016</t>
  </si>
  <si>
    <t>RI,2017     QI,2017</t>
  </si>
  <si>
    <t>RII,2017     QII,2017</t>
  </si>
  <si>
    <t>RIII,2017     QIII,2017</t>
  </si>
  <si>
    <t>RIV,2017     QIV,2017</t>
  </si>
  <si>
    <t>RI,2018     QI,2018</t>
  </si>
  <si>
    <t>RII,2018     QII,2018</t>
  </si>
  <si>
    <t>RIII,2018     QIII,2018</t>
  </si>
  <si>
    <t>RIV,2018      QIV,2018</t>
  </si>
  <si>
    <t>RI,2019     QI,2019</t>
  </si>
  <si>
    <t>RII,2019     QII,2019</t>
  </si>
  <si>
    <t>RIII,2019     QIII,2019</t>
  </si>
  <si>
    <t>RIV,2019      QIV,2019</t>
  </si>
  <si>
    <t>RI,2020     QI,2020</t>
  </si>
  <si>
    <t>RII,2020      QII,2020</t>
  </si>
  <si>
    <t>RIII,2020     QIII,2020</t>
  </si>
  <si>
    <t>RIV,2020      QIV,2020</t>
  </si>
  <si>
    <t>RI,2021      QI,2021</t>
  </si>
  <si>
    <t>RII,2021      QII,2021</t>
  </si>
  <si>
    <t>RIII,2021     QIII,2021</t>
  </si>
  <si>
    <t>RIV,2021      QIV,2021</t>
  </si>
  <si>
    <t>RI,2022     QI,2022</t>
  </si>
  <si>
    <t>RII,2022      QII,2022</t>
  </si>
  <si>
    <t>RIII,2022     QIII,2022</t>
  </si>
  <si>
    <t>RIV,2022      QIV,2022</t>
  </si>
  <si>
    <t>RI,2023      QI,2023</t>
  </si>
  <si>
    <t>RII,2023      QII,2023</t>
  </si>
  <si>
    <t>RIII,2023     QIII,2023</t>
  </si>
  <si>
    <t>RIV,2023      QIV,2023</t>
  </si>
  <si>
    <r>
      <t xml:space="preserve">Cari Hesab                                                   </t>
    </r>
    <r>
      <rPr>
        <sz val="10"/>
        <rFont val="Times New Roman"/>
        <family val="1"/>
      </rPr>
      <t xml:space="preserve">  </t>
    </r>
  </si>
  <si>
    <t>Current Account</t>
  </si>
  <si>
    <t xml:space="preserve">     Xarici ticarət balansı</t>
  </si>
  <si>
    <t xml:space="preserve">     Foreign Trade Balance</t>
  </si>
  <si>
    <r>
      <t xml:space="preserve">       </t>
    </r>
    <r>
      <rPr>
        <b/>
        <sz val="10"/>
        <rFont val="Times New Roman"/>
        <family val="1"/>
      </rPr>
      <t xml:space="preserve">   Malların ixracı</t>
    </r>
  </si>
  <si>
    <t xml:space="preserve">          Export of goods</t>
  </si>
  <si>
    <t xml:space="preserve">                  Neft-qaz sektoru</t>
  </si>
  <si>
    <t xml:space="preserve">                  Oil and gas sector</t>
  </si>
  <si>
    <t xml:space="preserve">                  Digər sektorlar</t>
  </si>
  <si>
    <t xml:space="preserve">                  Other sectors</t>
  </si>
  <si>
    <r>
      <t xml:space="preserve">       </t>
    </r>
    <r>
      <rPr>
        <b/>
        <sz val="10"/>
        <rFont val="Times New Roman"/>
        <family val="1"/>
      </rPr>
      <t xml:space="preserve">    Malların idxalı</t>
    </r>
  </si>
  <si>
    <t xml:space="preserve">           Import of goods</t>
  </si>
  <si>
    <t xml:space="preserve">      Xidmətlər Balansı</t>
  </si>
  <si>
    <t xml:space="preserve">      Balance of services</t>
  </si>
  <si>
    <t xml:space="preserve">                  Cəmi xidmətlərdən</t>
  </si>
  <si>
    <t xml:space="preserve">                  Out of total services</t>
  </si>
  <si>
    <t xml:space="preserve">                        Nəqliyyat</t>
  </si>
  <si>
    <t xml:space="preserve">                        Transport</t>
  </si>
  <si>
    <t xml:space="preserve">                        Tikinti</t>
  </si>
  <si>
    <t xml:space="preserve">                        Construction </t>
  </si>
  <si>
    <t xml:space="preserve">      İlkin gəlirlər</t>
  </si>
  <si>
    <t xml:space="preserve">      Primary income</t>
  </si>
  <si>
    <t xml:space="preserve">           - Daxilolmalar</t>
  </si>
  <si>
    <t xml:space="preserve">            - Receipts         </t>
  </si>
  <si>
    <t xml:space="preserve">           - Ödənişlər</t>
  </si>
  <si>
    <t xml:space="preserve">            - Payments</t>
  </si>
  <si>
    <t xml:space="preserve">     Təkrar gəlirlər</t>
  </si>
  <si>
    <t xml:space="preserve">      Secondary income</t>
  </si>
  <si>
    <r>
      <t xml:space="preserve">       </t>
    </r>
    <r>
      <rPr>
        <b/>
        <sz val="10"/>
        <rFont val="Times New Roman"/>
        <family val="1"/>
      </rPr>
      <t xml:space="preserve">   Fiziki şəxslərin pul baratları</t>
    </r>
  </si>
  <si>
    <t xml:space="preserve">             Remittances of individuals</t>
  </si>
  <si>
    <t>Kapital hesabı</t>
  </si>
  <si>
    <t xml:space="preserve">      Capital account</t>
  </si>
  <si>
    <t>Maliyyə hesabı</t>
  </si>
  <si>
    <t>Financial account</t>
  </si>
  <si>
    <r>
      <t xml:space="preserve">   </t>
    </r>
    <r>
      <rPr>
        <i/>
        <sz val="10"/>
        <color indexed="8"/>
        <rFont val="Times New Roman"/>
        <family val="1"/>
      </rPr>
      <t>Xalis maliyyə aktivləri  ("+" artım; "-"  azalma)</t>
    </r>
  </si>
  <si>
    <t xml:space="preserve">   Net acquisition of financial assets("+" increase; "-" decrease)                                                </t>
  </si>
  <si>
    <t xml:space="preserve">      o cümlədən: </t>
  </si>
  <si>
    <t xml:space="preserve">     of which :</t>
  </si>
  <si>
    <t xml:space="preserve">      - xaricə yönəldilmiş birbaşa investisiyalar</t>
  </si>
  <si>
    <t xml:space="preserve">    - direct investment abroad</t>
  </si>
  <si>
    <r>
      <t xml:space="preserve">      </t>
    </r>
    <r>
      <rPr>
        <b/>
        <sz val="10"/>
        <color indexed="8"/>
        <rFont val="Times New Roman"/>
        <family val="1"/>
      </rPr>
      <t>- portfel  və digər  investisiyalar</t>
    </r>
  </si>
  <si>
    <t xml:space="preserve">    - portfolio and other investments</t>
  </si>
  <si>
    <t xml:space="preserve">   Xalis maliyyə öhdəlikləri("+" artım; "-"  azalma)</t>
  </si>
  <si>
    <t xml:space="preserve">   Net  incurrence of liabilities ("+" increase; "-" decrease)</t>
  </si>
  <si>
    <t xml:space="preserve">     o cümlədən: </t>
  </si>
  <si>
    <t>-</t>
  </si>
  <si>
    <t xml:space="preserve">     - Azərbaycana cəlb olunmuş birbaşa investisiyalar</t>
  </si>
  <si>
    <t xml:space="preserve">     - Direct investment in Azerbaijan</t>
  </si>
  <si>
    <t xml:space="preserve">     - Cəlb olunmuş investisiyaların repatriasiyası  </t>
  </si>
  <si>
    <t xml:space="preserve">     - Repatriation of investments</t>
  </si>
  <si>
    <t xml:space="preserve">      - Neft bonusu </t>
  </si>
  <si>
    <t xml:space="preserve">     - Oil bonus</t>
  </si>
  <si>
    <t xml:space="preserve">      - Portfel  və digər  investisiyalar</t>
  </si>
  <si>
    <t xml:space="preserve">     - Portfolio and other investments</t>
  </si>
  <si>
    <t>Xalis səhvlər və buraxılışlar</t>
  </si>
  <si>
    <t xml:space="preserve">Net errors and omissions </t>
  </si>
  <si>
    <t>Ehtiyat aktivlərinin dəyişməsi,                                      ("+" artım; "-"  azalma)</t>
  </si>
  <si>
    <t>Changes in reserve assets  ("+" increase; "-" decrease)</t>
  </si>
  <si>
    <t>Balans</t>
  </si>
  <si>
    <t>Balance</t>
  </si>
  <si>
    <t>Qeyd: BVF-nin tədiyə balansı üzrə yeni (6-cı nəşr) təlimatının tələblərinə uyğun olaraq 2013-cü ildən etibarən tədiyə balansı Aktivlər/Öhdəliklər prinsipi üzrə təsnifləşdirilmişdir.</t>
  </si>
  <si>
    <r>
      <t xml:space="preserve">Note: </t>
    </r>
    <r>
      <rPr>
        <i/>
        <sz val="11"/>
        <color theme="8" tint="-0.249977111117893"/>
        <rFont val="Times New Roman"/>
        <family val="1"/>
      </rPr>
      <t>Based on the IMF's 6-th edition manual, the balance of payment is classified from 2013 according to assets/liabilities.</t>
    </r>
  </si>
  <si>
    <r>
      <t xml:space="preserve">Mənbə: Azərbaycan Respublikasının Mərkəzi Bankı </t>
    </r>
    <r>
      <rPr>
        <i/>
        <sz val="11"/>
        <color theme="8" tint="-0.249977111117893"/>
        <rFont val="Times New Roman"/>
        <family val="1"/>
      </rPr>
      <t>/ 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</si>
</sst>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i/>
      <sz val="11"/>
      <name val="Times New Roman"/>
      <family val="1"/>
      <charset val="204"/>
    </font>
    <font>
      <b/>
      <sz val="18"/>
      <color rgb="FF366092"/>
      <name val="Times New Roman"/>
      <family val="1"/>
    </font>
    <font>
      <sz val="12"/>
      <color rgb="FF366092"/>
      <name val="Times New Roman"/>
      <family val="1"/>
    </font>
    <font>
      <sz val="16"/>
      <color rgb="FF366092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color rgb="FFFF000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  <font>
      <i/>
      <sz val="11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right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 wrapText="1" shrinkToFit="1"/>
    </xf>
    <xf numFmtId="3" fontId="8" fillId="4" borderId="5" xfId="0" applyNumberFormat="1" applyFont="1" applyFill="1" applyBorder="1" applyAlignment="1">
      <alignment horizontal="center" vertical="center" wrapText="1" shrinkToFit="1"/>
    </xf>
    <xf numFmtId="3" fontId="8" fillId="4" borderId="6" xfId="0" applyNumberFormat="1" applyFont="1" applyFill="1" applyBorder="1" applyAlignment="1">
      <alignment horizontal="center" vertical="center" wrapText="1" shrinkToFit="1"/>
    </xf>
    <xf numFmtId="3" fontId="8" fillId="4" borderId="2" xfId="0" applyNumberFormat="1" applyFont="1" applyFill="1" applyBorder="1" applyAlignment="1">
      <alignment horizontal="center" vertical="center" wrapText="1" shrinkToFit="1"/>
    </xf>
    <xf numFmtId="3" fontId="1" fillId="4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 shrinkToFit="1"/>
    </xf>
    <xf numFmtId="3" fontId="9" fillId="0" borderId="6" xfId="0" applyNumberFormat="1" applyFont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9" fillId="0" borderId="9" xfId="0" applyNumberFormat="1" applyFont="1" applyBorder="1" applyAlignment="1">
      <alignment horizontal="left" vertical="center" wrapText="1" shrinkToFi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Border="1"/>
    <xf numFmtId="3" fontId="10" fillId="0" borderId="8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left" vertical="center" wrapText="1"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vertical="center"/>
    </xf>
    <xf numFmtId="3" fontId="1" fillId="5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D707-672D-4155-AA40-F1EF11641BF9}">
  <sheetPr codeName="Sheet5">
    <tabColor rgb="FF92D050"/>
  </sheetPr>
  <dimension ref="A1:DB154"/>
  <sheetViews>
    <sheetView showGridLines="0" tabSelected="1" view="pageBreakPreview" zoomScale="85" zoomScaleSheetLayoutView="85" workbookViewId="0">
      <pane ySplit="6" topLeftCell="A7" activePane="bottomLeft" state="frozen"/>
      <selection activeCell="G291" sqref="G291"/>
      <selection pane="bottomLeft" activeCell="DF55" sqref="DF55"/>
    </sheetView>
  </sheetViews>
  <sheetFormatPr defaultColWidth="9.109375" defaultRowHeight="13.2" x14ac:dyDescent="0.25"/>
  <cols>
    <col min="1" max="1" width="46.88671875" style="1" customWidth="1"/>
    <col min="2" max="7" width="9.109375" style="1" hidden="1" customWidth="1"/>
    <col min="8" max="51" width="11" style="1" hidden="1" customWidth="1"/>
    <col min="52" max="52" width="8.88671875" style="1" hidden="1" customWidth="1"/>
    <col min="53" max="53" width="8.109375" style="1" hidden="1" customWidth="1"/>
    <col min="54" max="56" width="8.6640625" style="1" hidden="1" customWidth="1"/>
    <col min="57" max="57" width="0" style="1" hidden="1" customWidth="1"/>
    <col min="58" max="58" width="8.88671875" style="1" hidden="1" customWidth="1"/>
    <col min="59" max="70" width="9.44140625" style="1" hidden="1" customWidth="1"/>
    <col min="71" max="71" width="9.33203125" style="1" hidden="1" customWidth="1"/>
    <col min="72" max="72" width="13.44140625" style="1" hidden="1" customWidth="1"/>
    <col min="73" max="87" width="10.88671875" style="1" hidden="1" customWidth="1"/>
    <col min="88" max="88" width="10.88671875" style="1" customWidth="1"/>
    <col min="89" max="91" width="10.88671875" style="1" hidden="1" customWidth="1"/>
    <col min="92" max="104" width="10.88671875" style="1" customWidth="1"/>
    <col min="105" max="105" width="46.88671875" style="1" customWidth="1"/>
    <col min="106" max="106" width="9.109375" style="1" customWidth="1"/>
    <col min="107" max="167" width="9.109375" style="1"/>
    <col min="168" max="168" width="9.109375" style="1" customWidth="1"/>
    <col min="169" max="16384" width="9.109375" style="1"/>
  </cols>
  <sheetData>
    <row r="1" spans="1:105" ht="9.75" customHeight="1" x14ac:dyDescent="0.25">
      <c r="DA1" s="2"/>
    </row>
    <row r="2" spans="1:105" s="4" customFormat="1" ht="25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s="4" customFormat="1" ht="25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4" customFormat="1" ht="16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ht="16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9" t="s">
        <v>2</v>
      </c>
    </row>
    <row r="6" spans="1:105" s="18" customFormat="1" ht="52.8" x14ac:dyDescent="0.25">
      <c r="A6" s="10"/>
      <c r="B6" s="11">
        <v>1995</v>
      </c>
      <c r="C6" s="12">
        <v>1996</v>
      </c>
      <c r="D6" s="12">
        <v>1997</v>
      </c>
      <c r="E6" s="12">
        <v>1998</v>
      </c>
      <c r="F6" s="12">
        <v>1999</v>
      </c>
      <c r="G6" s="12">
        <v>2000</v>
      </c>
      <c r="H6" s="13" t="s">
        <v>3</v>
      </c>
      <c r="I6" s="13" t="s">
        <v>4</v>
      </c>
      <c r="J6" s="13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11</v>
      </c>
      <c r="Q6" s="13" t="s">
        <v>12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17</v>
      </c>
      <c r="W6" s="13" t="s">
        <v>18</v>
      </c>
      <c r="X6" s="13" t="s">
        <v>19</v>
      </c>
      <c r="Y6" s="13" t="s">
        <v>20</v>
      </c>
      <c r="Z6" s="13" t="s">
        <v>21</v>
      </c>
      <c r="AA6" s="13" t="s">
        <v>22</v>
      </c>
      <c r="AB6" s="13" t="s">
        <v>23</v>
      </c>
      <c r="AC6" s="13" t="s">
        <v>24</v>
      </c>
      <c r="AD6" s="13" t="s">
        <v>25</v>
      </c>
      <c r="AE6" s="13" t="s">
        <v>26</v>
      </c>
      <c r="AF6" s="14" t="s">
        <v>27</v>
      </c>
      <c r="AG6" s="13" t="s">
        <v>28</v>
      </c>
      <c r="AH6" s="13" t="s">
        <v>29</v>
      </c>
      <c r="AI6" s="13" t="s">
        <v>30</v>
      </c>
      <c r="AJ6" s="14" t="s">
        <v>31</v>
      </c>
      <c r="AK6" s="13" t="s">
        <v>32</v>
      </c>
      <c r="AL6" s="13" t="s">
        <v>33</v>
      </c>
      <c r="AM6" s="13" t="s">
        <v>34</v>
      </c>
      <c r="AN6" s="14" t="s">
        <v>35</v>
      </c>
      <c r="AO6" s="13" t="s">
        <v>36</v>
      </c>
      <c r="AP6" s="13" t="s">
        <v>37</v>
      </c>
      <c r="AQ6" s="13" t="s">
        <v>38</v>
      </c>
      <c r="AR6" s="14" t="s">
        <v>39</v>
      </c>
      <c r="AS6" s="13" t="s">
        <v>40</v>
      </c>
      <c r="AT6" s="13" t="s">
        <v>41</v>
      </c>
      <c r="AU6" s="13" t="s">
        <v>42</v>
      </c>
      <c r="AV6" s="14" t="s">
        <v>43</v>
      </c>
      <c r="AW6" s="13" t="s">
        <v>44</v>
      </c>
      <c r="AX6" s="13" t="s">
        <v>45</v>
      </c>
      <c r="AY6" s="13" t="s">
        <v>46</v>
      </c>
      <c r="AZ6" s="14" t="s">
        <v>47</v>
      </c>
      <c r="BA6" s="13" t="s">
        <v>48</v>
      </c>
      <c r="BB6" s="14" t="s">
        <v>49</v>
      </c>
      <c r="BC6" s="14" t="s">
        <v>50</v>
      </c>
      <c r="BD6" s="15">
        <v>2012</v>
      </c>
      <c r="BE6" s="14" t="s">
        <v>51</v>
      </c>
      <c r="BF6" s="13" t="s">
        <v>52</v>
      </c>
      <c r="BG6" s="13" t="s">
        <v>53</v>
      </c>
      <c r="BH6" s="14" t="s">
        <v>54</v>
      </c>
      <c r="BI6" s="15">
        <v>2013</v>
      </c>
      <c r="BJ6" s="14" t="s">
        <v>55</v>
      </c>
      <c r="BK6" s="14" t="s">
        <v>56</v>
      </c>
      <c r="BL6" s="14" t="s">
        <v>57</v>
      </c>
      <c r="BM6" s="14" t="s">
        <v>58</v>
      </c>
      <c r="BN6" s="14">
        <v>2014</v>
      </c>
      <c r="BO6" s="14" t="s">
        <v>59</v>
      </c>
      <c r="BP6" s="14" t="s">
        <v>60</v>
      </c>
      <c r="BQ6" s="14" t="s">
        <v>61</v>
      </c>
      <c r="BR6" s="15" t="s">
        <v>62</v>
      </c>
      <c r="BS6" s="16" t="s">
        <v>63</v>
      </c>
      <c r="BT6" s="15" t="s">
        <v>64</v>
      </c>
      <c r="BU6" s="14" t="s">
        <v>65</v>
      </c>
      <c r="BV6" s="14" t="s">
        <v>66</v>
      </c>
      <c r="BW6" s="14" t="s">
        <v>67</v>
      </c>
      <c r="BX6" s="14" t="s">
        <v>68</v>
      </c>
      <c r="BY6" s="14" t="s">
        <v>69</v>
      </c>
      <c r="BZ6" s="14" t="s">
        <v>70</v>
      </c>
      <c r="CA6" s="14" t="s">
        <v>71</v>
      </c>
      <c r="CB6" s="14" t="s">
        <v>72</v>
      </c>
      <c r="CC6" s="14" t="s">
        <v>73</v>
      </c>
      <c r="CD6" s="14" t="s">
        <v>74</v>
      </c>
      <c r="CE6" s="14" t="s">
        <v>75</v>
      </c>
      <c r="CF6" s="14" t="s">
        <v>76</v>
      </c>
      <c r="CG6" s="14" t="s">
        <v>77</v>
      </c>
      <c r="CH6" s="14" t="s">
        <v>78</v>
      </c>
      <c r="CI6" s="14" t="s">
        <v>79</v>
      </c>
      <c r="CJ6" s="14" t="s">
        <v>80</v>
      </c>
      <c r="CK6" s="14" t="s">
        <v>81</v>
      </c>
      <c r="CL6" s="14" t="s">
        <v>82</v>
      </c>
      <c r="CM6" s="14" t="s">
        <v>83</v>
      </c>
      <c r="CN6" s="14" t="s">
        <v>84</v>
      </c>
      <c r="CO6" s="14" t="s">
        <v>85</v>
      </c>
      <c r="CP6" s="14" t="s">
        <v>86</v>
      </c>
      <c r="CQ6" s="14" t="s">
        <v>87</v>
      </c>
      <c r="CR6" s="14" t="s">
        <v>88</v>
      </c>
      <c r="CS6" s="14" t="s">
        <v>89</v>
      </c>
      <c r="CT6" s="14" t="s">
        <v>90</v>
      </c>
      <c r="CU6" s="14" t="s">
        <v>91</v>
      </c>
      <c r="CV6" s="14" t="s">
        <v>92</v>
      </c>
      <c r="CW6" s="14" t="s">
        <v>93</v>
      </c>
      <c r="CX6" s="14" t="s">
        <v>94</v>
      </c>
      <c r="CY6" s="14" t="s">
        <v>95</v>
      </c>
      <c r="CZ6" s="14" t="s">
        <v>96</v>
      </c>
      <c r="DA6" s="17"/>
    </row>
    <row r="7" spans="1:105" s="26" customFormat="1" ht="33" customHeight="1" x14ac:dyDescent="0.25">
      <c r="A7" s="19" t="s">
        <v>97</v>
      </c>
      <c r="B7" s="20">
        <v>-400</v>
      </c>
      <c r="C7" s="20">
        <v>-931</v>
      </c>
      <c r="D7" s="20">
        <v>-915</v>
      </c>
      <c r="E7" s="20">
        <v>-1364</v>
      </c>
      <c r="F7" s="20">
        <v>-600</v>
      </c>
      <c r="G7" s="20">
        <v>-168</v>
      </c>
      <c r="H7" s="20">
        <v>-1.1329999999999814</v>
      </c>
      <c r="I7" s="20">
        <v>44.692000000000007</v>
      </c>
      <c r="J7" s="20">
        <v>-25.413999999999987</v>
      </c>
      <c r="K7" s="20">
        <v>-70</v>
      </c>
      <c r="L7" s="20">
        <v>-174.12700000000001</v>
      </c>
      <c r="M7" s="20">
        <v>-185</v>
      </c>
      <c r="N7" s="20">
        <v>-161</v>
      </c>
      <c r="O7" s="20">
        <v>-248.70700000000002</v>
      </c>
      <c r="P7" s="20">
        <v>-275.61200000000002</v>
      </c>
      <c r="Q7" s="20">
        <v>-454.43099999999998</v>
      </c>
      <c r="R7" s="20">
        <v>-560</v>
      </c>
      <c r="S7" s="20">
        <v>-731</v>
      </c>
      <c r="T7" s="20">
        <v>-738.29</v>
      </c>
      <c r="U7" s="20">
        <v>-543.18200000000013</v>
      </c>
      <c r="V7" s="20">
        <v>-678.36000000000013</v>
      </c>
      <c r="W7" s="20">
        <v>-629</v>
      </c>
      <c r="X7" s="20">
        <v>-542</v>
      </c>
      <c r="Y7" s="20">
        <v>-136.4919999999999</v>
      </c>
      <c r="Z7" s="20">
        <v>262</v>
      </c>
      <c r="AA7" s="20">
        <v>583</v>
      </c>
      <c r="AB7" s="20">
        <v>525.5630000000001</v>
      </c>
      <c r="AC7" s="20">
        <v>597.33999999999992</v>
      </c>
      <c r="AD7" s="20">
        <v>906.49199999999996</v>
      </c>
      <c r="AE7" s="20">
        <v>1745.4219999999998</v>
      </c>
      <c r="AF7" s="20">
        <v>1978.3820000000003</v>
      </c>
      <c r="AG7" s="20">
        <v>2007.3820000000007</v>
      </c>
      <c r="AH7" s="20">
        <v>1891</v>
      </c>
      <c r="AI7" s="20">
        <v>3123</v>
      </c>
      <c r="AJ7" s="20">
        <v>3686</v>
      </c>
      <c r="AK7" s="20">
        <v>6030.7419999999993</v>
      </c>
      <c r="AL7" s="20">
        <v>5079.1380000000008</v>
      </c>
      <c r="AM7" s="20">
        <v>1658</v>
      </c>
      <c r="AN7" s="20">
        <v>1794.3510000000001</v>
      </c>
      <c r="AO7" s="20">
        <v>2689.5110000000004</v>
      </c>
      <c r="AP7" s="20">
        <v>2712.451</v>
      </c>
      <c r="AQ7" s="20">
        <v>3220.3869999999997</v>
      </c>
      <c r="AR7" s="20">
        <v>3902.2039999999997</v>
      </c>
      <c r="AS7" s="20">
        <v>4048.4090000000001</v>
      </c>
      <c r="AT7" s="20">
        <v>4018.7980000000002</v>
      </c>
      <c r="AU7" s="20">
        <v>3052</v>
      </c>
      <c r="AV7" s="20">
        <v>4823.1350000000002</v>
      </c>
      <c r="AW7" s="20">
        <v>5400.1100000000006</v>
      </c>
      <c r="AX7" s="20">
        <v>4209</v>
      </c>
      <c r="AY7" s="20">
        <v>2724</v>
      </c>
      <c r="AZ7" s="20">
        <f t="shared" ref="AZ7:CB7" si="0">AZ9+AZ21+AZ31+AZ39</f>
        <v>4642</v>
      </c>
      <c r="BA7" s="20">
        <f t="shared" si="0"/>
        <v>3498</v>
      </c>
      <c r="BB7" s="20">
        <f t="shared" si="0"/>
        <v>3289</v>
      </c>
      <c r="BC7" s="20">
        <f t="shared" si="0"/>
        <v>3453</v>
      </c>
      <c r="BD7" s="21">
        <f t="shared" si="0"/>
        <v>14882</v>
      </c>
      <c r="BE7" s="20">
        <f t="shared" si="0"/>
        <v>4193</v>
      </c>
      <c r="BF7" s="20">
        <f t="shared" si="0"/>
        <v>2508</v>
      </c>
      <c r="BG7" s="20">
        <f t="shared" si="0"/>
        <v>3103</v>
      </c>
      <c r="BH7" s="20">
        <f t="shared" si="0"/>
        <v>3276</v>
      </c>
      <c r="BI7" s="21">
        <f t="shared" si="0"/>
        <v>13080</v>
      </c>
      <c r="BJ7" s="20">
        <f t="shared" si="0"/>
        <v>3333</v>
      </c>
      <c r="BK7" s="20">
        <f t="shared" si="0"/>
        <v>3166</v>
      </c>
      <c r="BL7" s="20">
        <f t="shared" si="0"/>
        <v>2793</v>
      </c>
      <c r="BM7" s="20">
        <f t="shared" si="0"/>
        <v>1139</v>
      </c>
      <c r="BN7" s="21">
        <f t="shared" si="0"/>
        <v>10431</v>
      </c>
      <c r="BO7" s="20">
        <f t="shared" si="0"/>
        <v>108</v>
      </c>
      <c r="BP7" s="20">
        <f t="shared" si="0"/>
        <v>-45</v>
      </c>
      <c r="BQ7" s="20">
        <f t="shared" si="0"/>
        <v>177</v>
      </c>
      <c r="BR7" s="22">
        <f t="shared" si="0"/>
        <v>240</v>
      </c>
      <c r="BS7" s="23">
        <f t="shared" si="0"/>
        <v>-463</v>
      </c>
      <c r="BT7" s="24">
        <f t="shared" si="0"/>
        <v>-223</v>
      </c>
      <c r="BU7" s="23">
        <f t="shared" si="0"/>
        <v>-392</v>
      </c>
      <c r="BV7" s="23">
        <f t="shared" si="0"/>
        <v>-409</v>
      </c>
      <c r="BW7" s="23">
        <f t="shared" si="0"/>
        <v>-312</v>
      </c>
      <c r="BX7" s="20">
        <f t="shared" si="0"/>
        <v>-251</v>
      </c>
      <c r="BY7" s="20">
        <f t="shared" si="0"/>
        <v>381</v>
      </c>
      <c r="BZ7" s="20">
        <f t="shared" si="0"/>
        <v>405</v>
      </c>
      <c r="CA7" s="20">
        <f t="shared" si="0"/>
        <v>277</v>
      </c>
      <c r="CB7" s="20">
        <f t="shared" si="0"/>
        <v>622</v>
      </c>
      <c r="CC7" s="20">
        <v>1556</v>
      </c>
      <c r="CD7" s="20">
        <v>1967</v>
      </c>
      <c r="CE7" s="20">
        <v>1565</v>
      </c>
      <c r="CF7" s="20">
        <f>CF9+CF21+CF31+CF39</f>
        <v>963</v>
      </c>
      <c r="CG7" s="20">
        <v>1603</v>
      </c>
      <c r="CH7" s="20">
        <v>1459</v>
      </c>
      <c r="CI7" s="20">
        <v>941</v>
      </c>
      <c r="CJ7" s="20">
        <v>362</v>
      </c>
      <c r="CK7" s="20">
        <v>646</v>
      </c>
      <c r="CL7" s="20">
        <f>CL9+CL21+CL31+CL39</f>
        <v>-48</v>
      </c>
      <c r="CM7" s="20">
        <v>-806</v>
      </c>
      <c r="CN7" s="20">
        <v>-20</v>
      </c>
      <c r="CO7" s="20">
        <v>628</v>
      </c>
      <c r="CP7" s="20">
        <v>1250.7179999999994</v>
      </c>
      <c r="CQ7" s="20">
        <v>2060.6770000000001</v>
      </c>
      <c r="CR7" s="20">
        <v>4352.1850000000004</v>
      </c>
      <c r="CS7" s="20">
        <v>3952.7579999999998</v>
      </c>
      <c r="CT7" s="20">
        <v>6378.1180000000013</v>
      </c>
      <c r="CU7" s="20">
        <v>7379.7510000000002</v>
      </c>
      <c r="CV7" s="20">
        <v>5767.4539999999988</v>
      </c>
      <c r="CW7" s="20">
        <v>3376.2000000000012</v>
      </c>
      <c r="CX7" s="20">
        <v>1778.4260000000015</v>
      </c>
      <c r="CY7" s="20">
        <v>1519.2969999999966</v>
      </c>
      <c r="CZ7" s="20">
        <v>1655.4450000000004</v>
      </c>
      <c r="DA7" s="25" t="s">
        <v>98</v>
      </c>
    </row>
    <row r="8" spans="1:105" s="26" customFormat="1" ht="12.75" customHeight="1" x14ac:dyDescent="0.25">
      <c r="A8" s="27"/>
      <c r="B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D8" s="31">
        <f>SUM(AZ8:BC8)</f>
        <v>0</v>
      </c>
      <c r="BE8" s="29"/>
      <c r="BF8" s="29"/>
      <c r="BG8" s="29"/>
      <c r="BH8" s="30"/>
      <c r="BI8" s="31">
        <f t="shared" ref="BI8:BI59" si="1">SUM(BE8:BH8)</f>
        <v>0</v>
      </c>
      <c r="BJ8" s="29"/>
      <c r="BK8" s="29"/>
      <c r="BL8" s="29"/>
      <c r="BM8" s="29"/>
      <c r="BN8" s="22"/>
      <c r="BO8" s="29"/>
      <c r="BP8" s="29"/>
      <c r="BQ8" s="30"/>
      <c r="BR8" s="31"/>
      <c r="BS8" s="32"/>
      <c r="BT8" s="31"/>
      <c r="BU8" s="32"/>
      <c r="BV8" s="32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3"/>
    </row>
    <row r="9" spans="1:105" s="26" customFormat="1" ht="11.25" customHeight="1" x14ac:dyDescent="0.25">
      <c r="A9" s="27" t="s">
        <v>99</v>
      </c>
      <c r="B9" s="29">
        <v>-373</v>
      </c>
      <c r="C9" s="29">
        <v>-694</v>
      </c>
      <c r="D9" s="29">
        <v>-567</v>
      </c>
      <c r="E9" s="29">
        <v>-1046</v>
      </c>
      <c r="F9" s="29">
        <v>-408</v>
      </c>
      <c r="G9" s="29">
        <v>319</v>
      </c>
      <c r="H9" s="29">
        <v>210</v>
      </c>
      <c r="I9" s="29">
        <v>197.69200000000001</v>
      </c>
      <c r="J9" s="29">
        <v>126.09000000000003</v>
      </c>
      <c r="K9" s="29">
        <v>80</v>
      </c>
      <c r="L9" s="29">
        <v>61.87299999999999</v>
      </c>
      <c r="M9" s="29">
        <v>84</v>
      </c>
      <c r="N9" s="29">
        <v>164</v>
      </c>
      <c r="O9" s="29">
        <v>172</v>
      </c>
      <c r="P9" s="29">
        <v>188.42399999999998</v>
      </c>
      <c r="Q9" s="29">
        <v>3</v>
      </c>
      <c r="R9" s="29">
        <v>-144</v>
      </c>
      <c r="S9" s="29">
        <v>-145</v>
      </c>
      <c r="T9" s="29">
        <v>19.710000000000036</v>
      </c>
      <c r="U9" s="29">
        <v>105.50099999999986</v>
      </c>
      <c r="V9" s="29">
        <v>-93.379000000000019</v>
      </c>
      <c r="W9" s="29">
        <v>129</v>
      </c>
      <c r="X9" s="29">
        <v>7</v>
      </c>
      <c r="Y9" s="29">
        <v>687.76600000000008</v>
      </c>
      <c r="Z9" s="29">
        <v>990</v>
      </c>
      <c r="AA9" s="29">
        <v>1615</v>
      </c>
      <c r="AB9" s="29">
        <v>1536.5630000000001</v>
      </c>
      <c r="AC9" s="29">
        <v>1715.2069999999999</v>
      </c>
      <c r="AD9" s="29">
        <v>2194.087</v>
      </c>
      <c r="AE9" s="29">
        <v>2366.7759999999998</v>
      </c>
      <c r="AF9" s="29">
        <v>2849.2850000000003</v>
      </c>
      <c r="AG9" s="29">
        <v>3788.0810000000006</v>
      </c>
      <c r="AH9" s="29">
        <v>3499</v>
      </c>
      <c r="AI9" s="29">
        <v>5069</v>
      </c>
      <c r="AJ9" s="29">
        <v>5819</v>
      </c>
      <c r="AK9" s="29">
        <v>8202.973</v>
      </c>
      <c r="AL9" s="29">
        <v>6725.7270000000008</v>
      </c>
      <c r="AM9" s="29">
        <v>2265</v>
      </c>
      <c r="AN9" s="29">
        <v>2109.634</v>
      </c>
      <c r="AO9" s="29">
        <v>3808.2470000000003</v>
      </c>
      <c r="AP9" s="29">
        <v>4256.0709999999999</v>
      </c>
      <c r="AQ9" s="29">
        <v>4652.7609999999995</v>
      </c>
      <c r="AR9" s="29">
        <v>5040.5879999999997</v>
      </c>
      <c r="AS9" s="29">
        <v>5185</v>
      </c>
      <c r="AT9" s="29">
        <v>5184.3040000000001</v>
      </c>
      <c r="AU9" s="29">
        <v>4302</v>
      </c>
      <c r="AV9" s="29">
        <v>6551.1350000000002</v>
      </c>
      <c r="AW9" s="29">
        <v>7129.6110000000008</v>
      </c>
      <c r="AX9" s="29">
        <v>5932</v>
      </c>
      <c r="AY9" s="29">
        <v>4726</v>
      </c>
      <c r="AZ9" s="29">
        <f>AZ11+AZ16</f>
        <v>6823</v>
      </c>
      <c r="BA9" s="29">
        <f t="shared" ref="BA9:CB9" si="2">BA11+BA16</f>
        <v>5558</v>
      </c>
      <c r="BB9" s="29">
        <f t="shared" si="2"/>
        <v>5095</v>
      </c>
      <c r="BC9" s="29">
        <f t="shared" si="2"/>
        <v>4705</v>
      </c>
      <c r="BD9" s="22">
        <f>BD11+BD16</f>
        <v>22181</v>
      </c>
      <c r="BE9" s="29">
        <f>BE11+BE16</f>
        <v>6037</v>
      </c>
      <c r="BF9" s="29">
        <f t="shared" si="2"/>
        <v>4699</v>
      </c>
      <c r="BG9" s="29">
        <f t="shared" si="2"/>
        <v>5219</v>
      </c>
      <c r="BH9" s="29">
        <f t="shared" si="2"/>
        <v>5428</v>
      </c>
      <c r="BI9" s="22">
        <f>BI11+BI16</f>
        <v>21383</v>
      </c>
      <c r="BJ9" s="29">
        <f t="shared" si="2"/>
        <v>5544</v>
      </c>
      <c r="BK9" s="29">
        <f t="shared" si="2"/>
        <v>5584</v>
      </c>
      <c r="BL9" s="29">
        <f>BL11+BL16</f>
        <v>5080</v>
      </c>
      <c r="BM9" s="29">
        <f t="shared" si="2"/>
        <v>2720</v>
      </c>
      <c r="BN9" s="22">
        <f>BN11+BN16</f>
        <v>18928</v>
      </c>
      <c r="BO9" s="29">
        <f t="shared" si="2"/>
        <v>1758</v>
      </c>
      <c r="BP9" s="29">
        <f t="shared" si="2"/>
        <v>2000</v>
      </c>
      <c r="BQ9" s="29">
        <f t="shared" si="2"/>
        <v>1544</v>
      </c>
      <c r="BR9" s="29">
        <f>BR11+BR16</f>
        <v>5302</v>
      </c>
      <c r="BS9" s="29">
        <f t="shared" si="2"/>
        <v>510</v>
      </c>
      <c r="BT9" s="22">
        <f t="shared" si="2"/>
        <v>5812</v>
      </c>
      <c r="BU9" s="29">
        <f t="shared" si="2"/>
        <v>622</v>
      </c>
      <c r="BV9" s="34">
        <f t="shared" si="2"/>
        <v>1312</v>
      </c>
      <c r="BW9" s="34">
        <f t="shared" si="2"/>
        <v>981</v>
      </c>
      <c r="BX9" s="29">
        <f t="shared" si="2"/>
        <v>1291</v>
      </c>
      <c r="BY9" s="29">
        <f t="shared" si="2"/>
        <v>1890</v>
      </c>
      <c r="BZ9" s="29">
        <f t="shared" si="2"/>
        <v>1589</v>
      </c>
      <c r="CA9" s="29">
        <f t="shared" si="2"/>
        <v>923</v>
      </c>
      <c r="CB9" s="29">
        <f t="shared" si="2"/>
        <v>1713</v>
      </c>
      <c r="CC9" s="29">
        <v>2414</v>
      </c>
      <c r="CD9" s="29">
        <v>2605</v>
      </c>
      <c r="CE9" s="29">
        <v>2316</v>
      </c>
      <c r="CF9" s="29">
        <f>CF11+CF16</f>
        <v>2506</v>
      </c>
      <c r="CG9" s="29">
        <v>2486</v>
      </c>
      <c r="CH9" s="29">
        <v>2402</v>
      </c>
      <c r="CI9" s="29">
        <v>2009</v>
      </c>
      <c r="CJ9" s="29">
        <v>1636</v>
      </c>
      <c r="CK9" s="29">
        <v>1873</v>
      </c>
      <c r="CL9" s="29">
        <f>CL11+CL16</f>
        <v>414</v>
      </c>
      <c r="CM9" s="29">
        <v>56</v>
      </c>
      <c r="CN9" s="29">
        <v>168</v>
      </c>
      <c r="CO9" s="29">
        <v>1549</v>
      </c>
      <c r="CP9" s="29">
        <v>1970.0589999999993</v>
      </c>
      <c r="CQ9" s="29">
        <v>2887.3269999999998</v>
      </c>
      <c r="CR9" s="29">
        <v>4867.2270000000008</v>
      </c>
      <c r="CS9" s="29">
        <v>5447.0630000000001</v>
      </c>
      <c r="CT9" s="29">
        <v>7575.3100000000022</v>
      </c>
      <c r="CU9" s="29">
        <v>8669.9889999999996</v>
      </c>
      <c r="CV9" s="29">
        <v>7005.1179999999995</v>
      </c>
      <c r="CW9" s="29">
        <v>4720.6570000000011</v>
      </c>
      <c r="CX9" s="29">
        <v>2768.2780000000016</v>
      </c>
      <c r="CY9" s="29">
        <v>2487.5269999999964</v>
      </c>
      <c r="CZ9" s="29">
        <v>2829.1010000000006</v>
      </c>
      <c r="DA9" s="33" t="s">
        <v>100</v>
      </c>
    </row>
    <row r="10" spans="1:105" s="26" customFormat="1" ht="12.75" customHeight="1" x14ac:dyDescent="0.25">
      <c r="A10" s="27"/>
      <c r="B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0"/>
      <c r="BD10" s="31"/>
      <c r="BE10" s="29"/>
      <c r="BF10" s="29"/>
      <c r="BG10" s="29"/>
      <c r="BH10" s="30"/>
      <c r="BI10" s="31"/>
      <c r="BJ10" s="29"/>
      <c r="BK10" s="29"/>
      <c r="BL10" s="29"/>
      <c r="BM10" s="29"/>
      <c r="BN10" s="22"/>
      <c r="BO10" s="29"/>
      <c r="BP10" s="29"/>
      <c r="BQ10" s="30"/>
      <c r="BR10" s="31"/>
      <c r="BS10" s="32"/>
      <c r="BT10" s="31"/>
      <c r="BU10" s="32"/>
      <c r="BV10" s="32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3"/>
    </row>
    <row r="11" spans="1:105" s="26" customFormat="1" x14ac:dyDescent="0.25">
      <c r="A11" s="35" t="s">
        <v>101</v>
      </c>
      <c r="B11" s="29">
        <v>612</v>
      </c>
      <c r="C11" s="29">
        <v>644</v>
      </c>
      <c r="D11" s="29">
        <v>808</v>
      </c>
      <c r="E11" s="29">
        <v>678</v>
      </c>
      <c r="F11" s="29">
        <v>1025</v>
      </c>
      <c r="G11" s="29">
        <v>1858</v>
      </c>
      <c r="H11" s="29">
        <v>527</v>
      </c>
      <c r="I11" s="29">
        <v>531</v>
      </c>
      <c r="J11" s="29">
        <v>540.40300000000002</v>
      </c>
      <c r="K11" s="29">
        <v>481</v>
      </c>
      <c r="L11" s="29">
        <v>450.40899999999999</v>
      </c>
      <c r="M11" s="29">
        <v>489</v>
      </c>
      <c r="N11" s="29">
        <v>631</v>
      </c>
      <c r="O11" s="29">
        <v>735</v>
      </c>
      <c r="P11" s="29">
        <v>675</v>
      </c>
      <c r="Q11" s="29">
        <v>681</v>
      </c>
      <c r="R11" s="29">
        <v>537</v>
      </c>
      <c r="S11" s="29">
        <v>732</v>
      </c>
      <c r="T11" s="29">
        <v>731.71</v>
      </c>
      <c r="U11" s="29">
        <v>946.31399999999996</v>
      </c>
      <c r="V11" s="29">
        <v>910.45299999999997</v>
      </c>
      <c r="W11" s="29">
        <v>1154</v>
      </c>
      <c r="X11" s="29">
        <v>1124</v>
      </c>
      <c r="Y11" s="29">
        <v>1696.9760000000001</v>
      </c>
      <c r="Z11" s="29">
        <v>2205</v>
      </c>
      <c r="AA11" s="29">
        <v>2623</v>
      </c>
      <c r="AB11" s="29">
        <v>2462.7060000000001</v>
      </c>
      <c r="AC11" s="29">
        <v>2946.2069999999999</v>
      </c>
      <c r="AD11" s="29">
        <v>3639.944</v>
      </c>
      <c r="AE11" s="29">
        <v>3954.7759999999998</v>
      </c>
      <c r="AF11" s="29">
        <v>4033.2850000000003</v>
      </c>
      <c r="AG11" s="29">
        <v>5204.5610000000006</v>
      </c>
      <c r="AH11" s="29">
        <v>5053</v>
      </c>
      <c r="AI11" s="29">
        <v>6951</v>
      </c>
      <c r="AJ11" s="29">
        <v>7233</v>
      </c>
      <c r="AK11" s="29">
        <v>9992.2469999999994</v>
      </c>
      <c r="AL11" s="29">
        <v>9001.3450000000012</v>
      </c>
      <c r="AM11" s="29">
        <v>4336</v>
      </c>
      <c r="AN11" s="29">
        <v>3568.634</v>
      </c>
      <c r="AO11" s="29">
        <v>5249.9110000000001</v>
      </c>
      <c r="AP11" s="29">
        <v>5937</v>
      </c>
      <c r="AQ11" s="29">
        <v>6300.7609999999995</v>
      </c>
      <c r="AR11" s="29">
        <v>6255.4250000000002</v>
      </c>
      <c r="AS11" s="29">
        <v>6910</v>
      </c>
      <c r="AT11" s="29">
        <v>6842.3040000000001</v>
      </c>
      <c r="AU11" s="29">
        <v>6367</v>
      </c>
      <c r="AV11" s="29">
        <v>8514.1350000000002</v>
      </c>
      <c r="AW11" s="29">
        <v>9681.4380000000001</v>
      </c>
      <c r="AX11" s="29">
        <v>8555</v>
      </c>
      <c r="AY11" s="29">
        <v>7643</v>
      </c>
      <c r="AZ11" s="29">
        <f>AZ13+AZ14</f>
        <v>8963</v>
      </c>
      <c r="BA11" s="29">
        <f t="shared" ref="BA11:BX11" si="3">BA13+BA14</f>
        <v>8038</v>
      </c>
      <c r="BB11" s="29">
        <f t="shared" si="3"/>
        <v>7561</v>
      </c>
      <c r="BC11" s="29">
        <f t="shared" si="3"/>
        <v>7812</v>
      </c>
      <c r="BD11" s="22">
        <f>BD13+BD14</f>
        <v>32374</v>
      </c>
      <c r="BE11" s="29">
        <f t="shared" si="3"/>
        <v>8273</v>
      </c>
      <c r="BF11" s="29">
        <f t="shared" si="3"/>
        <v>7559</v>
      </c>
      <c r="BG11" s="29">
        <f t="shared" si="3"/>
        <v>7924</v>
      </c>
      <c r="BH11" s="29">
        <f t="shared" si="3"/>
        <v>7947</v>
      </c>
      <c r="BI11" s="22">
        <f>BI13+BI14</f>
        <v>31703</v>
      </c>
      <c r="BJ11" s="29">
        <f t="shared" si="3"/>
        <v>7504</v>
      </c>
      <c r="BK11" s="29">
        <f t="shared" si="3"/>
        <v>8090</v>
      </c>
      <c r="BL11" s="29">
        <f t="shared" si="3"/>
        <v>7338</v>
      </c>
      <c r="BM11" s="29">
        <f t="shared" si="3"/>
        <v>5328</v>
      </c>
      <c r="BN11" s="22">
        <f>BN13+BN14</f>
        <v>28260</v>
      </c>
      <c r="BO11" s="29">
        <f t="shared" si="3"/>
        <v>4250</v>
      </c>
      <c r="BP11" s="29">
        <f t="shared" si="3"/>
        <v>4427</v>
      </c>
      <c r="BQ11" s="29">
        <f t="shared" si="3"/>
        <v>3646</v>
      </c>
      <c r="BR11" s="22">
        <f t="shared" si="3"/>
        <v>12323</v>
      </c>
      <c r="BS11" s="34">
        <f t="shared" si="3"/>
        <v>3263</v>
      </c>
      <c r="BT11" s="31">
        <f>BT13+BT14</f>
        <v>15586</v>
      </c>
      <c r="BU11" s="34">
        <f t="shared" si="3"/>
        <v>2552</v>
      </c>
      <c r="BV11" s="34">
        <f t="shared" si="3"/>
        <v>3709</v>
      </c>
      <c r="BW11" s="34">
        <f t="shared" si="3"/>
        <v>3274</v>
      </c>
      <c r="BX11" s="29">
        <f t="shared" si="3"/>
        <v>3675</v>
      </c>
      <c r="BY11" s="29">
        <f>BY13+BY14</f>
        <v>3556</v>
      </c>
      <c r="BZ11" s="29">
        <f>BZ13+BZ14</f>
        <v>3555</v>
      </c>
      <c r="CA11" s="29">
        <f>CA13+CA14</f>
        <v>3681</v>
      </c>
      <c r="CB11" s="29">
        <f>CB13+CB14</f>
        <v>4360</v>
      </c>
      <c r="CC11" s="29">
        <v>4580</v>
      </c>
      <c r="CD11" s="29">
        <v>5338</v>
      </c>
      <c r="CE11" s="29">
        <v>5311</v>
      </c>
      <c r="CF11" s="29">
        <f>CF13+CF14</f>
        <v>5565</v>
      </c>
      <c r="CG11" s="29">
        <v>4747</v>
      </c>
      <c r="CH11" s="29">
        <v>5187</v>
      </c>
      <c r="CI11" s="29">
        <v>5086</v>
      </c>
      <c r="CJ11" s="29">
        <v>4848</v>
      </c>
      <c r="CK11" s="29">
        <v>4463</v>
      </c>
      <c r="CL11" s="29">
        <f>CL13+CL14</f>
        <v>2614</v>
      </c>
      <c r="CM11" s="29">
        <v>2686</v>
      </c>
      <c r="CN11" s="29">
        <v>2825</v>
      </c>
      <c r="CO11" s="29">
        <v>3841</v>
      </c>
      <c r="CP11" s="29">
        <v>4512.1579999999994</v>
      </c>
      <c r="CQ11" s="29">
        <v>5540.0969999999998</v>
      </c>
      <c r="CR11" s="29">
        <v>7799.0259999999998</v>
      </c>
      <c r="CS11" s="29">
        <v>8124.2920000000004</v>
      </c>
      <c r="CT11" s="29">
        <v>10777.524000000001</v>
      </c>
      <c r="CU11" s="29">
        <v>12325.09</v>
      </c>
      <c r="CV11" s="29">
        <v>10979.79</v>
      </c>
      <c r="CW11" s="29">
        <v>8483.7800000000007</v>
      </c>
      <c r="CX11" s="29">
        <v>6673.5320000000011</v>
      </c>
      <c r="CY11" s="29">
        <v>6669.1059999999979</v>
      </c>
      <c r="CZ11" s="29">
        <v>7375.6959999999999</v>
      </c>
      <c r="DA11" s="33" t="s">
        <v>102</v>
      </c>
    </row>
    <row r="12" spans="1:105" s="26" customFormat="1" ht="12.75" customHeight="1" x14ac:dyDescent="0.25">
      <c r="A12" s="35"/>
      <c r="B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31"/>
      <c r="BE12" s="29"/>
      <c r="BF12" s="29"/>
      <c r="BG12" s="29"/>
      <c r="BH12" s="30"/>
      <c r="BI12" s="31"/>
      <c r="BJ12" s="29"/>
      <c r="BK12" s="29"/>
      <c r="BL12" s="29"/>
      <c r="BM12" s="29"/>
      <c r="BN12" s="22"/>
      <c r="BO12" s="29"/>
      <c r="BP12" s="29"/>
      <c r="BQ12" s="30"/>
      <c r="BR12" s="31"/>
      <c r="BS12" s="32"/>
      <c r="BT12" s="31"/>
      <c r="BU12" s="32"/>
      <c r="BV12" s="32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3"/>
    </row>
    <row r="13" spans="1:105" s="26" customFormat="1" x14ac:dyDescent="0.25">
      <c r="A13" s="36" t="s">
        <v>103</v>
      </c>
      <c r="B13" s="28">
        <v>305</v>
      </c>
      <c r="C13" s="26">
        <v>416</v>
      </c>
      <c r="D13" s="26">
        <v>453</v>
      </c>
      <c r="E13" s="26">
        <v>436</v>
      </c>
      <c r="F13" s="26">
        <v>801</v>
      </c>
      <c r="G13" s="26">
        <v>1579</v>
      </c>
      <c r="H13" s="29">
        <v>304</v>
      </c>
      <c r="I13" s="29">
        <v>306</v>
      </c>
      <c r="J13" s="29">
        <v>237.886</v>
      </c>
      <c r="K13" s="29">
        <v>262</v>
      </c>
      <c r="L13" s="29">
        <v>219</v>
      </c>
      <c r="M13" s="29">
        <v>230</v>
      </c>
      <c r="N13" s="29">
        <v>342</v>
      </c>
      <c r="O13" s="29">
        <v>385</v>
      </c>
      <c r="P13" s="29">
        <v>326</v>
      </c>
      <c r="Q13" s="29">
        <v>400</v>
      </c>
      <c r="R13" s="29">
        <v>265</v>
      </c>
      <c r="S13" s="29">
        <v>346</v>
      </c>
      <c r="T13" s="29">
        <v>375</v>
      </c>
      <c r="U13" s="29">
        <v>388.78300000000002</v>
      </c>
      <c r="V13" s="29">
        <v>455.03100000000001</v>
      </c>
      <c r="W13" s="29">
        <v>560</v>
      </c>
      <c r="X13" s="29">
        <v>1000</v>
      </c>
      <c r="Y13" s="29">
        <v>1496.269</v>
      </c>
      <c r="Z13" s="29">
        <v>2032</v>
      </c>
      <c r="AA13" s="29">
        <v>2355</v>
      </c>
      <c r="AB13" s="29">
        <v>2278.2750000000001</v>
      </c>
      <c r="AC13" s="29">
        <v>2651.5749999999998</v>
      </c>
      <c r="AD13" s="29">
        <v>3412.06</v>
      </c>
      <c r="AE13" s="29">
        <v>3733.43</v>
      </c>
      <c r="AF13" s="29">
        <v>3790.8090000000002</v>
      </c>
      <c r="AG13" s="29">
        <v>4887.2380000000003</v>
      </c>
      <c r="AH13" s="29">
        <v>4832</v>
      </c>
      <c r="AI13" s="29">
        <v>6680</v>
      </c>
      <c r="AJ13" s="29">
        <v>6978</v>
      </c>
      <c r="AK13" s="29">
        <v>9581</v>
      </c>
      <c r="AL13" s="29">
        <v>8573.5650000000005</v>
      </c>
      <c r="AM13" s="29">
        <v>4011</v>
      </c>
      <c r="AN13" s="29">
        <v>3416.7730000000001</v>
      </c>
      <c r="AO13" s="29">
        <v>5021.62</v>
      </c>
      <c r="AP13" s="29">
        <v>5580</v>
      </c>
      <c r="AQ13" s="29">
        <v>5951.4589999999998</v>
      </c>
      <c r="AR13" s="29">
        <v>5913.6390000000001</v>
      </c>
      <c r="AS13" s="29">
        <v>6576</v>
      </c>
      <c r="AT13" s="29">
        <v>6616.3040000000001</v>
      </c>
      <c r="AU13" s="29">
        <v>6002</v>
      </c>
      <c r="AV13" s="29">
        <v>8199.5540000000001</v>
      </c>
      <c r="AW13" s="29">
        <v>9266.0319999999992</v>
      </c>
      <c r="AX13" s="29">
        <v>8248</v>
      </c>
      <c r="AY13" s="29">
        <v>7158</v>
      </c>
      <c r="AZ13" s="29">
        <v>8619</v>
      </c>
      <c r="BA13" s="29">
        <v>7586</v>
      </c>
      <c r="BB13" s="29">
        <v>7238</v>
      </c>
      <c r="BC13" s="30">
        <v>7258</v>
      </c>
      <c r="BD13" s="31">
        <f>SUM(AZ13:BC13)</f>
        <v>30701</v>
      </c>
      <c r="BE13" s="29">
        <v>7842</v>
      </c>
      <c r="BF13" s="29">
        <v>7116</v>
      </c>
      <c r="BG13" s="29">
        <v>7588</v>
      </c>
      <c r="BH13" s="30">
        <v>7458</v>
      </c>
      <c r="BI13" s="31">
        <f t="shared" si="1"/>
        <v>30004</v>
      </c>
      <c r="BJ13" s="29">
        <v>7139</v>
      </c>
      <c r="BK13" s="29">
        <v>7661</v>
      </c>
      <c r="BL13" s="29">
        <v>6952</v>
      </c>
      <c r="BM13" s="29">
        <v>4875</v>
      </c>
      <c r="BN13" s="22">
        <f t="shared" ref="BN13:BN59" si="4">SUM(BJ13:BM13)</f>
        <v>26627</v>
      </c>
      <c r="BO13" s="29">
        <v>3797</v>
      </c>
      <c r="BP13" s="29">
        <v>4053</v>
      </c>
      <c r="BQ13" s="30">
        <v>3357</v>
      </c>
      <c r="BR13" s="31">
        <f t="shared" ref="BR13:BR60" si="5">SUM(BO13:BQ13)</f>
        <v>11207</v>
      </c>
      <c r="BS13" s="34">
        <v>2881</v>
      </c>
      <c r="BT13" s="31">
        <f>BR13+BS13</f>
        <v>14088</v>
      </c>
      <c r="BU13" s="34">
        <v>2323</v>
      </c>
      <c r="BV13" s="34">
        <v>3393</v>
      </c>
      <c r="BW13" s="29">
        <v>3035</v>
      </c>
      <c r="BX13" s="29">
        <v>3299</v>
      </c>
      <c r="BY13" s="29">
        <v>3302</v>
      </c>
      <c r="BZ13" s="29">
        <v>3096</v>
      </c>
      <c r="CA13" s="29">
        <v>3364</v>
      </c>
      <c r="CB13" s="29">
        <v>3917</v>
      </c>
      <c r="CC13" s="29">
        <v>4242</v>
      </c>
      <c r="CD13" s="29">
        <v>4862</v>
      </c>
      <c r="CE13" s="29">
        <v>4974</v>
      </c>
      <c r="CF13" s="29">
        <v>5098</v>
      </c>
      <c r="CG13" s="29">
        <v>4351</v>
      </c>
      <c r="CH13" s="29">
        <v>4638</v>
      </c>
      <c r="CI13" s="29">
        <v>4690</v>
      </c>
      <c r="CJ13" s="29">
        <v>4338</v>
      </c>
      <c r="CK13" s="29">
        <v>4052</v>
      </c>
      <c r="CL13" s="29">
        <f>6189-CK13</f>
        <v>2137</v>
      </c>
      <c r="CM13" s="29">
        <v>2358</v>
      </c>
      <c r="CN13" s="29">
        <v>2270</v>
      </c>
      <c r="CO13" s="29">
        <v>3384</v>
      </c>
      <c r="CP13" s="29">
        <v>3905.7799999999997</v>
      </c>
      <c r="CQ13" s="29">
        <v>4924.4759999999997</v>
      </c>
      <c r="CR13" s="29">
        <v>6930.6669999999995</v>
      </c>
      <c r="CS13" s="29">
        <v>7416.64</v>
      </c>
      <c r="CT13" s="29">
        <v>10074.204000000002</v>
      </c>
      <c r="CU13" s="29">
        <v>11696.456</v>
      </c>
      <c r="CV13" s="29">
        <v>10079.565000000001</v>
      </c>
      <c r="CW13" s="29">
        <v>7584.2550000000001</v>
      </c>
      <c r="CX13" s="29">
        <v>5833.6240000000007</v>
      </c>
      <c r="CY13" s="29">
        <v>6017.0959999999977</v>
      </c>
      <c r="CZ13" s="29">
        <v>6500.0010000000002</v>
      </c>
      <c r="DA13" s="33" t="s">
        <v>104</v>
      </c>
    </row>
    <row r="14" spans="1:105" s="26" customFormat="1" ht="12.75" customHeight="1" x14ac:dyDescent="0.25">
      <c r="A14" s="36" t="s">
        <v>105</v>
      </c>
      <c r="B14" s="28">
        <v>307</v>
      </c>
      <c r="C14" s="26">
        <v>228</v>
      </c>
      <c r="D14" s="26">
        <v>355</v>
      </c>
      <c r="E14" s="26">
        <v>242</v>
      </c>
      <c r="F14" s="26">
        <v>224</v>
      </c>
      <c r="G14" s="26">
        <v>279</v>
      </c>
      <c r="H14" s="29">
        <v>223</v>
      </c>
      <c r="I14" s="29">
        <v>225</v>
      </c>
      <c r="J14" s="29">
        <v>302.517</v>
      </c>
      <c r="K14" s="29">
        <v>219</v>
      </c>
      <c r="L14" s="29">
        <v>231.40899999999999</v>
      </c>
      <c r="M14" s="29">
        <v>259</v>
      </c>
      <c r="N14" s="29">
        <v>289</v>
      </c>
      <c r="O14" s="29">
        <v>350</v>
      </c>
      <c r="P14" s="29">
        <v>349</v>
      </c>
      <c r="Q14" s="29">
        <v>281</v>
      </c>
      <c r="R14" s="29">
        <v>272</v>
      </c>
      <c r="S14" s="29">
        <v>386</v>
      </c>
      <c r="T14" s="29">
        <v>356.71</v>
      </c>
      <c r="U14" s="29">
        <v>557.53099999999995</v>
      </c>
      <c r="V14" s="29">
        <v>455.42200000000003</v>
      </c>
      <c r="W14" s="29">
        <v>594</v>
      </c>
      <c r="X14" s="29">
        <v>124</v>
      </c>
      <c r="Y14" s="29">
        <v>200.70699999999999</v>
      </c>
      <c r="Z14" s="29">
        <v>173</v>
      </c>
      <c r="AA14" s="29">
        <v>268</v>
      </c>
      <c r="AB14" s="29">
        <v>184.43100000000001</v>
      </c>
      <c r="AC14" s="29">
        <v>294.63200000000001</v>
      </c>
      <c r="AD14" s="29">
        <v>227.88399999999999</v>
      </c>
      <c r="AE14" s="29">
        <v>221.346</v>
      </c>
      <c r="AF14" s="29">
        <v>242.476</v>
      </c>
      <c r="AG14" s="29">
        <v>317.32299999999998</v>
      </c>
      <c r="AH14" s="29">
        <v>221</v>
      </c>
      <c r="AI14" s="29">
        <v>271</v>
      </c>
      <c r="AJ14" s="29">
        <v>255</v>
      </c>
      <c r="AK14" s="29">
        <v>411.24700000000001</v>
      </c>
      <c r="AL14" s="29">
        <v>427.78</v>
      </c>
      <c r="AM14" s="29">
        <v>325</v>
      </c>
      <c r="AN14" s="29">
        <v>151.86099999999999</v>
      </c>
      <c r="AO14" s="29">
        <v>228.291</v>
      </c>
      <c r="AP14" s="29">
        <v>357</v>
      </c>
      <c r="AQ14" s="29">
        <v>349.30200000000002</v>
      </c>
      <c r="AR14" s="29">
        <v>341.786</v>
      </c>
      <c r="AS14" s="29">
        <v>334</v>
      </c>
      <c r="AT14" s="29">
        <v>226</v>
      </c>
      <c r="AU14" s="29">
        <v>365</v>
      </c>
      <c r="AV14" s="29">
        <v>314.58100000000002</v>
      </c>
      <c r="AW14" s="29">
        <v>415.40600000000001</v>
      </c>
      <c r="AX14" s="29">
        <v>307</v>
      </c>
      <c r="AY14" s="29">
        <v>485</v>
      </c>
      <c r="AZ14" s="29">
        <v>344</v>
      </c>
      <c r="BA14" s="29">
        <v>452</v>
      </c>
      <c r="BB14" s="29">
        <v>323</v>
      </c>
      <c r="BC14" s="30">
        <v>554</v>
      </c>
      <c r="BD14" s="31">
        <f>SUM(AZ14:BC14)</f>
        <v>1673</v>
      </c>
      <c r="BE14" s="29">
        <v>431</v>
      </c>
      <c r="BF14" s="29">
        <v>443</v>
      </c>
      <c r="BG14" s="29">
        <v>336</v>
      </c>
      <c r="BH14" s="30">
        <v>489</v>
      </c>
      <c r="BI14" s="31">
        <f t="shared" si="1"/>
        <v>1699</v>
      </c>
      <c r="BJ14" s="29">
        <v>365</v>
      </c>
      <c r="BK14" s="29">
        <v>429</v>
      </c>
      <c r="BL14" s="29">
        <v>386</v>
      </c>
      <c r="BM14" s="29">
        <v>453</v>
      </c>
      <c r="BN14" s="22">
        <f t="shared" si="4"/>
        <v>1633</v>
      </c>
      <c r="BO14" s="29">
        <v>453</v>
      </c>
      <c r="BP14" s="29">
        <v>374</v>
      </c>
      <c r="BQ14" s="30">
        <v>289</v>
      </c>
      <c r="BR14" s="31">
        <f t="shared" si="5"/>
        <v>1116</v>
      </c>
      <c r="BS14" s="34">
        <v>382</v>
      </c>
      <c r="BT14" s="31">
        <f>BR14+BS14</f>
        <v>1498</v>
      </c>
      <c r="BU14" s="34">
        <v>229</v>
      </c>
      <c r="BV14" s="34">
        <v>316</v>
      </c>
      <c r="BW14" s="29">
        <v>239</v>
      </c>
      <c r="BX14" s="29">
        <v>376</v>
      </c>
      <c r="BY14" s="29">
        <v>254</v>
      </c>
      <c r="BZ14" s="29">
        <v>459</v>
      </c>
      <c r="CA14" s="29">
        <v>317</v>
      </c>
      <c r="CB14" s="29">
        <v>443</v>
      </c>
      <c r="CC14" s="29">
        <v>338</v>
      </c>
      <c r="CD14" s="29">
        <v>476</v>
      </c>
      <c r="CE14" s="29">
        <v>337</v>
      </c>
      <c r="CF14" s="29">
        <v>467</v>
      </c>
      <c r="CG14" s="29">
        <v>396</v>
      </c>
      <c r="CH14" s="29">
        <v>549</v>
      </c>
      <c r="CI14" s="29">
        <v>396</v>
      </c>
      <c r="CJ14" s="29">
        <v>510</v>
      </c>
      <c r="CK14" s="29">
        <v>411</v>
      </c>
      <c r="CL14" s="29">
        <f>888-CK14</f>
        <v>477</v>
      </c>
      <c r="CM14" s="29">
        <v>328</v>
      </c>
      <c r="CN14" s="29">
        <v>555</v>
      </c>
      <c r="CO14" s="29">
        <v>457</v>
      </c>
      <c r="CP14" s="29">
        <v>606.37800000000004</v>
      </c>
      <c r="CQ14" s="29">
        <v>615.62099999999998</v>
      </c>
      <c r="CR14" s="29">
        <v>868.35900000000004</v>
      </c>
      <c r="CS14" s="29">
        <v>707.65200000000004</v>
      </c>
      <c r="CT14" s="29">
        <v>703.31999999999994</v>
      </c>
      <c r="CU14" s="29">
        <v>628.63400000000001</v>
      </c>
      <c r="CV14" s="29">
        <v>900.22500000000014</v>
      </c>
      <c r="CW14" s="29">
        <v>899.52499999999998</v>
      </c>
      <c r="CX14" s="29">
        <v>839.90800000000002</v>
      </c>
      <c r="CY14" s="29">
        <v>652.01000000000022</v>
      </c>
      <c r="CZ14" s="29">
        <v>875.69499999999971</v>
      </c>
      <c r="DA14" s="33" t="s">
        <v>106</v>
      </c>
    </row>
    <row r="15" spans="1:105" s="26" customFormat="1" ht="12.75" customHeight="1" x14ac:dyDescent="0.25">
      <c r="A15" s="36"/>
      <c r="B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/>
      <c r="BD15" s="31"/>
      <c r="BE15" s="29"/>
      <c r="BF15" s="29"/>
      <c r="BG15" s="29"/>
      <c r="BH15" s="30"/>
      <c r="BI15" s="31"/>
      <c r="BJ15" s="29"/>
      <c r="BK15" s="29"/>
      <c r="BL15" s="29"/>
      <c r="BM15" s="29"/>
      <c r="BN15" s="22"/>
      <c r="BO15" s="29"/>
      <c r="BP15" s="29"/>
      <c r="BQ15" s="30"/>
      <c r="BR15" s="31"/>
      <c r="BS15" s="34"/>
      <c r="BT15" s="31"/>
      <c r="BU15" s="34"/>
      <c r="BV15" s="34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3"/>
    </row>
    <row r="16" spans="1:105" s="26" customFormat="1" x14ac:dyDescent="0.25">
      <c r="A16" s="35" t="s">
        <v>107</v>
      </c>
      <c r="B16" s="29">
        <v>-985</v>
      </c>
      <c r="C16" s="29">
        <v>-1338</v>
      </c>
      <c r="D16" s="29">
        <v>-1375</v>
      </c>
      <c r="E16" s="29">
        <v>-1724</v>
      </c>
      <c r="F16" s="29">
        <v>-1433</v>
      </c>
      <c r="G16" s="29">
        <v>-1539</v>
      </c>
      <c r="H16" s="29">
        <v>-317</v>
      </c>
      <c r="I16" s="29">
        <v>-333.30799999999999</v>
      </c>
      <c r="J16" s="29">
        <v>-414.31299999999999</v>
      </c>
      <c r="K16" s="29">
        <v>-401</v>
      </c>
      <c r="L16" s="29">
        <v>-388.536</v>
      </c>
      <c r="M16" s="29">
        <v>-405</v>
      </c>
      <c r="N16" s="29">
        <v>-467</v>
      </c>
      <c r="O16" s="29">
        <v>-563</v>
      </c>
      <c r="P16" s="29">
        <v>-486.57600000000002</v>
      </c>
      <c r="Q16" s="29">
        <v>-678</v>
      </c>
      <c r="R16" s="29">
        <v>-681</v>
      </c>
      <c r="S16" s="29">
        <v>-877</v>
      </c>
      <c r="T16" s="29">
        <v>-712</v>
      </c>
      <c r="U16" s="29">
        <v>-840.8130000000001</v>
      </c>
      <c r="V16" s="29">
        <v>-1003.832</v>
      </c>
      <c r="W16" s="29">
        <v>-1025</v>
      </c>
      <c r="X16" s="29">
        <v>-1117</v>
      </c>
      <c r="Y16" s="29">
        <v>-1009.21</v>
      </c>
      <c r="Z16" s="29">
        <v>-1215</v>
      </c>
      <c r="AA16" s="29">
        <v>-1008</v>
      </c>
      <c r="AB16" s="29">
        <v>-926.14300000000003</v>
      </c>
      <c r="AC16" s="29">
        <v>-1231</v>
      </c>
      <c r="AD16" s="29">
        <v>-1445.857</v>
      </c>
      <c r="AE16" s="29">
        <v>-1588</v>
      </c>
      <c r="AF16" s="29">
        <v>-1184</v>
      </c>
      <c r="AG16" s="29">
        <v>-1416.48</v>
      </c>
      <c r="AH16" s="29">
        <v>-1554</v>
      </c>
      <c r="AI16" s="29">
        <v>-1882</v>
      </c>
      <c r="AJ16" s="29">
        <v>-1414</v>
      </c>
      <c r="AK16" s="29">
        <v>-1789.2740000000001</v>
      </c>
      <c r="AL16" s="29">
        <v>-2275.6179999999999</v>
      </c>
      <c r="AM16" s="29">
        <v>-2071</v>
      </c>
      <c r="AN16" s="29">
        <v>-1459</v>
      </c>
      <c r="AO16" s="29">
        <v>-1441.664</v>
      </c>
      <c r="AP16" s="29">
        <v>-1680.9290000000001</v>
      </c>
      <c r="AQ16" s="29">
        <v>-1648</v>
      </c>
      <c r="AR16" s="29">
        <v>-1214.837</v>
      </c>
      <c r="AS16" s="29">
        <v>-1725</v>
      </c>
      <c r="AT16" s="29">
        <v>-1658</v>
      </c>
      <c r="AU16" s="29">
        <v>-2065</v>
      </c>
      <c r="AV16" s="29">
        <v>-1963</v>
      </c>
      <c r="AW16" s="29">
        <v>-2551.8269999999998</v>
      </c>
      <c r="AX16" s="29">
        <v>-2623</v>
      </c>
      <c r="AY16" s="29">
        <v>-2917</v>
      </c>
      <c r="AZ16" s="29">
        <f>AZ18+AZ19</f>
        <v>-2140</v>
      </c>
      <c r="BA16" s="29">
        <f t="shared" ref="BA16:BQ16" si="6">BA18+BA19</f>
        <v>-2480</v>
      </c>
      <c r="BB16" s="29">
        <f t="shared" si="6"/>
        <v>-2466</v>
      </c>
      <c r="BC16" s="29">
        <f t="shared" si="6"/>
        <v>-3107</v>
      </c>
      <c r="BD16" s="22">
        <f t="shared" si="6"/>
        <v>-10193</v>
      </c>
      <c r="BE16" s="29">
        <f t="shared" si="6"/>
        <v>-2236</v>
      </c>
      <c r="BF16" s="29">
        <f t="shared" si="6"/>
        <v>-2860</v>
      </c>
      <c r="BG16" s="29">
        <f t="shared" si="6"/>
        <v>-2705</v>
      </c>
      <c r="BH16" s="29">
        <f t="shared" si="6"/>
        <v>-2519</v>
      </c>
      <c r="BI16" s="22">
        <f t="shared" si="6"/>
        <v>-10320</v>
      </c>
      <c r="BJ16" s="29">
        <f t="shared" si="6"/>
        <v>-1960</v>
      </c>
      <c r="BK16" s="29">
        <f t="shared" si="6"/>
        <v>-2506</v>
      </c>
      <c r="BL16" s="29">
        <f t="shared" si="6"/>
        <v>-2258</v>
      </c>
      <c r="BM16" s="29">
        <f t="shared" si="6"/>
        <v>-2608</v>
      </c>
      <c r="BN16" s="22">
        <f>BN18+BN19</f>
        <v>-9332</v>
      </c>
      <c r="BO16" s="29">
        <f t="shared" si="6"/>
        <v>-2492</v>
      </c>
      <c r="BP16" s="29">
        <f t="shared" si="6"/>
        <v>-2427</v>
      </c>
      <c r="BQ16" s="29">
        <f t="shared" si="6"/>
        <v>-2102</v>
      </c>
      <c r="BR16" s="22">
        <f>BR18+BR19</f>
        <v>-7021</v>
      </c>
      <c r="BS16" s="34">
        <f t="shared" ref="BS16:BY16" si="7">BS18+BS19</f>
        <v>-2753</v>
      </c>
      <c r="BT16" s="31">
        <f>BT18+BT19</f>
        <v>-9774</v>
      </c>
      <c r="BU16" s="34">
        <f t="shared" si="7"/>
        <v>-1930</v>
      </c>
      <c r="BV16" s="34">
        <f t="shared" si="7"/>
        <v>-2397</v>
      </c>
      <c r="BW16" s="34">
        <f t="shared" si="7"/>
        <v>-2293</v>
      </c>
      <c r="BX16" s="29">
        <f t="shared" si="7"/>
        <v>-2384</v>
      </c>
      <c r="BY16" s="29">
        <f t="shared" si="7"/>
        <v>-1666</v>
      </c>
      <c r="BZ16" s="29">
        <f>BZ18+BZ19</f>
        <v>-1966</v>
      </c>
      <c r="CA16" s="29">
        <f>CA18+CA19</f>
        <v>-2758</v>
      </c>
      <c r="CB16" s="29">
        <f>CB18+CB19</f>
        <v>-2647</v>
      </c>
      <c r="CC16" s="29">
        <v>-2166</v>
      </c>
      <c r="CD16" s="29">
        <v>-2733</v>
      </c>
      <c r="CE16" s="29">
        <v>-2995</v>
      </c>
      <c r="CF16" s="29">
        <f>CF18+CF19</f>
        <v>-3059</v>
      </c>
      <c r="CG16" s="29">
        <v>-2261</v>
      </c>
      <c r="CH16" s="29">
        <v>-2785</v>
      </c>
      <c r="CI16" s="29">
        <v>-3077</v>
      </c>
      <c r="CJ16" s="29">
        <v>-3212</v>
      </c>
      <c r="CK16" s="29">
        <v>-2590</v>
      </c>
      <c r="CL16" s="29">
        <f>CL18+CL19</f>
        <v>-2200</v>
      </c>
      <c r="CM16" s="29">
        <v>-2630</v>
      </c>
      <c r="CN16" s="29">
        <v>-2657</v>
      </c>
      <c r="CO16" s="29">
        <v>-2292</v>
      </c>
      <c r="CP16" s="29">
        <v>-2542.0990000000002</v>
      </c>
      <c r="CQ16" s="29">
        <v>-2652.77</v>
      </c>
      <c r="CR16" s="29">
        <v>-2931.7989999999995</v>
      </c>
      <c r="CS16" s="29">
        <v>-2677.2290000000003</v>
      </c>
      <c r="CT16" s="29">
        <v>-3202.213999999999</v>
      </c>
      <c r="CU16" s="29">
        <v>-3655.1010000000001</v>
      </c>
      <c r="CV16" s="29">
        <v>-3974.6720000000014</v>
      </c>
      <c r="CW16" s="29">
        <v>-3763.123</v>
      </c>
      <c r="CX16" s="29">
        <v>-3905.2539999999995</v>
      </c>
      <c r="CY16" s="29">
        <v>-4181.5790000000015</v>
      </c>
      <c r="CZ16" s="29">
        <v>-4546.5949999999993</v>
      </c>
      <c r="DA16" s="33" t="s">
        <v>108</v>
      </c>
    </row>
    <row r="17" spans="1:106" ht="12.75" customHeight="1" x14ac:dyDescent="0.25">
      <c r="A17" s="37"/>
      <c r="B17" s="3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31"/>
      <c r="BE17" s="29"/>
      <c r="BF17" s="29"/>
      <c r="BG17" s="29"/>
      <c r="BH17" s="30"/>
      <c r="BI17" s="31"/>
      <c r="BJ17" s="29"/>
      <c r="BK17" s="29"/>
      <c r="BL17" s="29"/>
      <c r="BM17" s="29"/>
      <c r="BN17" s="22"/>
      <c r="BO17" s="29"/>
      <c r="BP17" s="29"/>
      <c r="BQ17" s="30"/>
      <c r="BR17" s="31"/>
      <c r="BS17" s="34"/>
      <c r="BT17" s="31"/>
      <c r="BU17" s="34"/>
      <c r="BV17" s="34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9"/>
      <c r="DB17" s="26"/>
    </row>
    <row r="18" spans="1:106" s="26" customFormat="1" x14ac:dyDescent="0.25">
      <c r="A18" s="36" t="s">
        <v>103</v>
      </c>
      <c r="B18" s="28">
        <v>-64</v>
      </c>
      <c r="C18" s="26">
        <v>-213</v>
      </c>
      <c r="D18" s="26">
        <v>-256</v>
      </c>
      <c r="E18" s="26">
        <v>-356</v>
      </c>
      <c r="F18" s="26">
        <v>-195</v>
      </c>
      <c r="G18" s="26">
        <v>-147</v>
      </c>
      <c r="H18" s="29">
        <v>-21</v>
      </c>
      <c r="I18" s="29">
        <v>-39.56</v>
      </c>
      <c r="J18" s="29">
        <v>-39.575000000000003</v>
      </c>
      <c r="K18" s="29">
        <v>-39</v>
      </c>
      <c r="L18" s="29">
        <v>-26</v>
      </c>
      <c r="M18" s="29">
        <v>-55</v>
      </c>
      <c r="N18" s="29">
        <v>-109</v>
      </c>
      <c r="O18" s="29">
        <v>-146</v>
      </c>
      <c r="P18" s="29">
        <v>-127.34</v>
      </c>
      <c r="Q18" s="29">
        <v>-306</v>
      </c>
      <c r="R18" s="29">
        <v>-283</v>
      </c>
      <c r="S18" s="29">
        <v>-393</v>
      </c>
      <c r="T18" s="29">
        <v>-265</v>
      </c>
      <c r="U18" s="29">
        <v>-350.27300000000002</v>
      </c>
      <c r="V18" s="29">
        <v>-541.85199999999998</v>
      </c>
      <c r="W18" s="29">
        <v>-466</v>
      </c>
      <c r="X18" s="29">
        <v>-768</v>
      </c>
      <c r="Y18" s="29">
        <v>-441.55</v>
      </c>
      <c r="Z18" s="29">
        <v>-448</v>
      </c>
      <c r="AA18" s="29">
        <v>-269</v>
      </c>
      <c r="AB18" s="29">
        <v>-360.589</v>
      </c>
      <c r="AC18" s="29">
        <v>-467</v>
      </c>
      <c r="AD18" s="29">
        <v>-470.17700000000002</v>
      </c>
      <c r="AE18" s="29">
        <v>-454</v>
      </c>
      <c r="AF18" s="29">
        <v>-306</v>
      </c>
      <c r="AG18" s="29">
        <v>-283.33499999999998</v>
      </c>
      <c r="AH18" s="29">
        <v>-367</v>
      </c>
      <c r="AI18" s="29">
        <v>-336</v>
      </c>
      <c r="AJ18" s="29">
        <v>-196</v>
      </c>
      <c r="AK18" s="29">
        <v>-255.28700000000001</v>
      </c>
      <c r="AL18" s="29">
        <v>-306.57100000000003</v>
      </c>
      <c r="AM18" s="29">
        <v>-307</v>
      </c>
      <c r="AN18" s="29">
        <v>-202</v>
      </c>
      <c r="AO18" s="29">
        <v>-166.60599999999999</v>
      </c>
      <c r="AP18" s="29">
        <v>-172.44300000000001</v>
      </c>
      <c r="AQ18" s="29">
        <v>-159</v>
      </c>
      <c r="AR18" s="29">
        <v>-127.55500000000001</v>
      </c>
      <c r="AS18" s="29">
        <v>-244</v>
      </c>
      <c r="AT18" s="29">
        <v>-223</v>
      </c>
      <c r="AU18" s="29">
        <v>-243</v>
      </c>
      <c r="AV18" s="29">
        <v>-199</v>
      </c>
      <c r="AW18" s="29">
        <v>-262.178</v>
      </c>
      <c r="AX18" s="29">
        <v>-277</v>
      </c>
      <c r="AY18" s="29">
        <v>-397</v>
      </c>
      <c r="AZ18" s="29">
        <v>-191</v>
      </c>
      <c r="BA18" s="29">
        <v>-317</v>
      </c>
      <c r="BB18" s="29">
        <v>-261</v>
      </c>
      <c r="BC18" s="30">
        <v>-275</v>
      </c>
      <c r="BD18" s="31">
        <f>SUM(AZ18:BC18)</f>
        <v>-1044</v>
      </c>
      <c r="BE18" s="29">
        <v>-282</v>
      </c>
      <c r="BF18" s="29">
        <v>-237</v>
      </c>
      <c r="BG18" s="29">
        <v>-292</v>
      </c>
      <c r="BH18" s="30">
        <v>-356</v>
      </c>
      <c r="BI18" s="31">
        <f t="shared" si="1"/>
        <v>-1167</v>
      </c>
      <c r="BJ18" s="29">
        <v>-272</v>
      </c>
      <c r="BK18" s="29">
        <v>-409</v>
      </c>
      <c r="BL18" s="29">
        <v>-326</v>
      </c>
      <c r="BM18" s="29">
        <v>-431</v>
      </c>
      <c r="BN18" s="22">
        <f t="shared" si="4"/>
        <v>-1438</v>
      </c>
      <c r="BO18" s="29">
        <v>-344</v>
      </c>
      <c r="BP18" s="29">
        <v>-590</v>
      </c>
      <c r="BQ18" s="30">
        <v>-571</v>
      </c>
      <c r="BR18" s="31">
        <f t="shared" si="5"/>
        <v>-1505</v>
      </c>
      <c r="BS18" s="34">
        <v>-899</v>
      </c>
      <c r="BT18" s="31">
        <f>BR18+BS18</f>
        <v>-2404</v>
      </c>
      <c r="BU18" s="34">
        <v>-771</v>
      </c>
      <c r="BV18" s="34">
        <v>-476</v>
      </c>
      <c r="BW18" s="29">
        <v>-573</v>
      </c>
      <c r="BX18" s="29">
        <v>-509</v>
      </c>
      <c r="BY18" s="29">
        <v>-274</v>
      </c>
      <c r="BZ18" s="29">
        <v>-260</v>
      </c>
      <c r="CA18" s="29">
        <v>-442</v>
      </c>
      <c r="CB18" s="29">
        <v>-366</v>
      </c>
      <c r="CC18" s="29">
        <v>-339</v>
      </c>
      <c r="CD18" s="29">
        <v>-343</v>
      </c>
      <c r="CE18" s="29">
        <v>-484</v>
      </c>
      <c r="CF18" s="29">
        <v>-580</v>
      </c>
      <c r="CG18" s="29">
        <v>-360</v>
      </c>
      <c r="CH18" s="29">
        <v>-472</v>
      </c>
      <c r="CI18" s="29">
        <v>-492</v>
      </c>
      <c r="CJ18" s="29">
        <v>-557</v>
      </c>
      <c r="CK18" s="29">
        <v>-453</v>
      </c>
      <c r="CL18" s="29">
        <f>-819-CK18</f>
        <v>-366</v>
      </c>
      <c r="CM18" s="29">
        <v>-548</v>
      </c>
      <c r="CN18" s="29">
        <v>-509</v>
      </c>
      <c r="CO18" s="29">
        <v>-404</v>
      </c>
      <c r="CP18" s="29">
        <v>-432.16899999999998</v>
      </c>
      <c r="CQ18" s="29">
        <v>-404.13900000000001</v>
      </c>
      <c r="CR18" s="29">
        <v>-384.41000000000008</v>
      </c>
      <c r="CS18" s="29">
        <v>-331.54500000000002</v>
      </c>
      <c r="CT18" s="29">
        <v>-722.01599999999985</v>
      </c>
      <c r="CU18" s="29">
        <v>-594.04300000000012</v>
      </c>
      <c r="CV18" s="29">
        <v>-891.42100000000005</v>
      </c>
      <c r="CW18" s="29">
        <v>-848.75400000000002</v>
      </c>
      <c r="CX18" s="29">
        <v>-1117.3119999999999</v>
      </c>
      <c r="CY18" s="29">
        <v>-869.58200000000011</v>
      </c>
      <c r="CZ18" s="29">
        <v>-12.85799999999972</v>
      </c>
      <c r="DA18" s="33" t="s">
        <v>104</v>
      </c>
    </row>
    <row r="19" spans="1:106" s="26" customFormat="1" x14ac:dyDescent="0.25">
      <c r="A19" s="36" t="s">
        <v>105</v>
      </c>
      <c r="B19" s="28">
        <v>-921</v>
      </c>
      <c r="C19" s="26">
        <v>-1125</v>
      </c>
      <c r="D19" s="26">
        <v>-1119</v>
      </c>
      <c r="E19" s="26">
        <v>-1368</v>
      </c>
      <c r="F19" s="26">
        <v>-1238</v>
      </c>
      <c r="G19" s="26">
        <v>-1392</v>
      </c>
      <c r="H19" s="29">
        <v>-296</v>
      </c>
      <c r="I19" s="29">
        <v>-293.74799999999999</v>
      </c>
      <c r="J19" s="29">
        <v>-374.738</v>
      </c>
      <c r="K19" s="29">
        <v>-362</v>
      </c>
      <c r="L19" s="29">
        <v>-362.536</v>
      </c>
      <c r="M19" s="29">
        <v>-350</v>
      </c>
      <c r="N19" s="29">
        <v>-358</v>
      </c>
      <c r="O19" s="29">
        <v>-417</v>
      </c>
      <c r="P19" s="29">
        <v>-359.23599999999999</v>
      </c>
      <c r="Q19" s="29">
        <v>-372</v>
      </c>
      <c r="R19" s="29">
        <v>-398</v>
      </c>
      <c r="S19" s="29">
        <v>-484</v>
      </c>
      <c r="T19" s="29">
        <v>-447</v>
      </c>
      <c r="U19" s="29">
        <v>-490.54</v>
      </c>
      <c r="V19" s="29">
        <v>-461.98</v>
      </c>
      <c r="W19" s="29">
        <v>-559</v>
      </c>
      <c r="X19" s="29">
        <v>-349</v>
      </c>
      <c r="Y19" s="29">
        <v>-567.66</v>
      </c>
      <c r="Z19" s="29">
        <v>-767</v>
      </c>
      <c r="AA19" s="29">
        <v>-739</v>
      </c>
      <c r="AB19" s="29">
        <v>-565.55399999999997</v>
      </c>
      <c r="AC19" s="29">
        <v>-764</v>
      </c>
      <c r="AD19" s="29">
        <v>-975.68</v>
      </c>
      <c r="AE19" s="29">
        <v>-1134</v>
      </c>
      <c r="AF19" s="29">
        <v>-878</v>
      </c>
      <c r="AG19" s="29">
        <v>-1133.145</v>
      </c>
      <c r="AH19" s="29">
        <v>-1187</v>
      </c>
      <c r="AI19" s="29">
        <v>-1546</v>
      </c>
      <c r="AJ19" s="29">
        <v>-1218</v>
      </c>
      <c r="AK19" s="29">
        <v>-1533.9870000000001</v>
      </c>
      <c r="AL19" s="29">
        <v>-1969.047</v>
      </c>
      <c r="AM19" s="29">
        <v>-1764</v>
      </c>
      <c r="AN19" s="29">
        <v>-1257</v>
      </c>
      <c r="AO19" s="29">
        <v>-1275.058</v>
      </c>
      <c r="AP19" s="29">
        <v>-1508.4860000000001</v>
      </c>
      <c r="AQ19" s="29">
        <v>-1489</v>
      </c>
      <c r="AR19" s="29">
        <v>-1087.2819999999999</v>
      </c>
      <c r="AS19" s="29">
        <v>-1481</v>
      </c>
      <c r="AT19" s="29">
        <v>-1435</v>
      </c>
      <c r="AU19" s="29">
        <v>-1822</v>
      </c>
      <c r="AV19" s="29">
        <v>-1764</v>
      </c>
      <c r="AW19" s="29">
        <v>-2289.6489999999999</v>
      </c>
      <c r="AX19" s="29">
        <v>-2346</v>
      </c>
      <c r="AY19" s="29">
        <v>-2520</v>
      </c>
      <c r="AZ19" s="29">
        <v>-1949</v>
      </c>
      <c r="BA19" s="29">
        <v>-2163</v>
      </c>
      <c r="BB19" s="29">
        <v>-2205</v>
      </c>
      <c r="BC19" s="30">
        <v>-2832</v>
      </c>
      <c r="BD19" s="31">
        <f>SUM(AZ19:BC19)</f>
        <v>-9149</v>
      </c>
      <c r="BE19" s="29">
        <v>-1954</v>
      </c>
      <c r="BF19" s="29">
        <v>-2623</v>
      </c>
      <c r="BG19" s="29">
        <v>-2413</v>
      </c>
      <c r="BH19" s="30">
        <v>-2163</v>
      </c>
      <c r="BI19" s="31">
        <f t="shared" si="1"/>
        <v>-9153</v>
      </c>
      <c r="BJ19" s="29">
        <v>-1688</v>
      </c>
      <c r="BK19" s="29">
        <v>-2097</v>
      </c>
      <c r="BL19" s="29">
        <v>-1932</v>
      </c>
      <c r="BM19" s="29">
        <v>-2177</v>
      </c>
      <c r="BN19" s="22">
        <f t="shared" si="4"/>
        <v>-7894</v>
      </c>
      <c r="BO19" s="29">
        <v>-2148</v>
      </c>
      <c r="BP19" s="29">
        <v>-1837</v>
      </c>
      <c r="BQ19" s="30">
        <v>-1531</v>
      </c>
      <c r="BR19" s="31">
        <f t="shared" si="5"/>
        <v>-5516</v>
      </c>
      <c r="BS19" s="34">
        <v>-1854</v>
      </c>
      <c r="BT19" s="31">
        <f>BR19+BS19</f>
        <v>-7370</v>
      </c>
      <c r="BU19" s="34">
        <v>-1159</v>
      </c>
      <c r="BV19" s="34">
        <v>-1921</v>
      </c>
      <c r="BW19" s="29">
        <v>-1720</v>
      </c>
      <c r="BX19" s="29">
        <v>-1875</v>
      </c>
      <c r="BY19" s="29">
        <v>-1392</v>
      </c>
      <c r="BZ19" s="29">
        <v>-1706</v>
      </c>
      <c r="CA19" s="29">
        <v>-2316</v>
      </c>
      <c r="CB19" s="29">
        <v>-2281</v>
      </c>
      <c r="CC19" s="29">
        <v>-1827</v>
      </c>
      <c r="CD19" s="29">
        <v>-2390</v>
      </c>
      <c r="CE19" s="29">
        <v>-2511</v>
      </c>
      <c r="CF19" s="29">
        <v>-2479</v>
      </c>
      <c r="CG19" s="29">
        <v>-1901</v>
      </c>
      <c r="CH19" s="29">
        <v>-2313</v>
      </c>
      <c r="CI19" s="29">
        <v>-2585</v>
      </c>
      <c r="CJ19" s="29">
        <v>-2655</v>
      </c>
      <c r="CK19" s="29">
        <v>-2137</v>
      </c>
      <c r="CL19" s="29">
        <f>-3971-CK19</f>
        <v>-1834</v>
      </c>
      <c r="CM19" s="29">
        <v>-2082</v>
      </c>
      <c r="CN19" s="29">
        <v>-2148</v>
      </c>
      <c r="CO19" s="29">
        <v>-1888</v>
      </c>
      <c r="CP19" s="29">
        <v>-2109.9300000000003</v>
      </c>
      <c r="CQ19" s="29">
        <v>-2248.6309999999999</v>
      </c>
      <c r="CR19" s="29">
        <v>-2547.3890000000006</v>
      </c>
      <c r="CS19" s="29">
        <v>-2345.6840000000002</v>
      </c>
      <c r="CT19" s="29">
        <v>-2480.1979999999994</v>
      </c>
      <c r="CU19" s="29">
        <v>-3061.058</v>
      </c>
      <c r="CV19" s="29">
        <v>-3083.2510000000011</v>
      </c>
      <c r="CW19" s="29">
        <v>-2914.3690000000001</v>
      </c>
      <c r="CX19" s="29">
        <v>-2787.9419999999996</v>
      </c>
      <c r="CY19" s="29">
        <v>-3311.9970000000012</v>
      </c>
      <c r="CZ19" s="29">
        <v>-4533.7369999999992</v>
      </c>
      <c r="DA19" s="33" t="s">
        <v>106</v>
      </c>
    </row>
    <row r="20" spans="1:106" s="26" customFormat="1" x14ac:dyDescent="0.25">
      <c r="A20" s="36"/>
      <c r="B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0"/>
      <c r="BD20" s="31"/>
      <c r="BE20" s="29"/>
      <c r="BF20" s="29"/>
      <c r="BG20" s="29"/>
      <c r="BH20" s="30"/>
      <c r="BI20" s="31"/>
      <c r="BJ20" s="29"/>
      <c r="BK20" s="29"/>
      <c r="BL20" s="29"/>
      <c r="BM20" s="29"/>
      <c r="BN20" s="22"/>
      <c r="BO20" s="29"/>
      <c r="BP20" s="29"/>
      <c r="BQ20" s="30"/>
      <c r="BR20" s="31"/>
      <c r="BS20" s="34"/>
      <c r="BT20" s="31"/>
      <c r="BU20" s="34"/>
      <c r="BV20" s="34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3"/>
    </row>
    <row r="21" spans="1:106" s="26" customFormat="1" x14ac:dyDescent="0.25">
      <c r="A21" s="36" t="s">
        <v>109</v>
      </c>
      <c r="B21" s="29">
        <v>-132</v>
      </c>
      <c r="C21" s="29">
        <v>-291</v>
      </c>
      <c r="D21" s="29">
        <v>-384</v>
      </c>
      <c r="E21" s="29">
        <v>-369</v>
      </c>
      <c r="F21" s="29">
        <v>-228</v>
      </c>
      <c r="G21" s="29">
        <v>-225</v>
      </c>
      <c r="H21" s="29">
        <v>-114</v>
      </c>
      <c r="I21" s="29">
        <v>-72</v>
      </c>
      <c r="J21" s="29">
        <v>-98</v>
      </c>
      <c r="K21" s="29">
        <v>-91</v>
      </c>
      <c r="L21" s="29">
        <v>-184</v>
      </c>
      <c r="M21" s="29">
        <v>-203</v>
      </c>
      <c r="N21" s="29">
        <v>-240</v>
      </c>
      <c r="O21" s="29">
        <v>-309</v>
      </c>
      <c r="P21" s="29">
        <v>-379</v>
      </c>
      <c r="Q21" s="29">
        <v>-378.12</v>
      </c>
      <c r="R21" s="29">
        <v>-341</v>
      </c>
      <c r="S21" s="29">
        <v>-517</v>
      </c>
      <c r="T21" s="29">
        <v>-651</v>
      </c>
      <c r="U21" s="29">
        <v>-531.78599999999994</v>
      </c>
      <c r="V21" s="29">
        <v>-481</v>
      </c>
      <c r="W21" s="29">
        <v>-574</v>
      </c>
      <c r="X21" s="29">
        <v>-410</v>
      </c>
      <c r="Y21" s="29">
        <v>-595.82899999999995</v>
      </c>
      <c r="Z21" s="29">
        <v>-433</v>
      </c>
      <c r="AA21" s="29">
        <v>-532</v>
      </c>
      <c r="AB21" s="29">
        <v>-519</v>
      </c>
      <c r="AC21" s="29">
        <v>-458.2</v>
      </c>
      <c r="AD21" s="29">
        <v>-505.01900000000001</v>
      </c>
      <c r="AE21" s="29">
        <v>-441.35399999999998</v>
      </c>
      <c r="AF21" s="29">
        <v>-532.6</v>
      </c>
      <c r="AG21" s="29">
        <v>-513</v>
      </c>
      <c r="AH21" s="29">
        <v>-534</v>
      </c>
      <c r="AI21" s="29">
        <v>-551</v>
      </c>
      <c r="AJ21" s="29">
        <v>-508</v>
      </c>
      <c r="AK21" s="29">
        <v>-591</v>
      </c>
      <c r="AL21" s="29">
        <v>-686</v>
      </c>
      <c r="AM21" s="29">
        <v>-558</v>
      </c>
      <c r="AN21" s="29">
        <v>-268</v>
      </c>
      <c r="AO21" s="29">
        <v>-332</v>
      </c>
      <c r="AP21" s="29">
        <v>-318</v>
      </c>
      <c r="AQ21" s="29">
        <v>-695</v>
      </c>
      <c r="AR21" s="29">
        <v>-417</v>
      </c>
      <c r="AS21" s="29">
        <v>-359.10899999999998</v>
      </c>
      <c r="AT21" s="29">
        <v>-376</v>
      </c>
      <c r="AU21" s="29">
        <v>-581</v>
      </c>
      <c r="AV21" s="29">
        <v>-523</v>
      </c>
      <c r="AW21" s="29">
        <v>-668</v>
      </c>
      <c r="AX21" s="29">
        <v>-818</v>
      </c>
      <c r="AY21" s="29">
        <v>-987</v>
      </c>
      <c r="AZ21" s="29">
        <f>AZ23+AZ24</f>
        <v>-934</v>
      </c>
      <c r="BA21" s="29">
        <f t="shared" ref="BA21:BQ21" si="8">BA23+BA24</f>
        <v>-835</v>
      </c>
      <c r="BB21" s="29">
        <f t="shared" si="8"/>
        <v>-608</v>
      </c>
      <c r="BC21" s="29">
        <f t="shared" si="8"/>
        <v>-546</v>
      </c>
      <c r="BD21" s="22">
        <f t="shared" si="8"/>
        <v>-2923</v>
      </c>
      <c r="BE21" s="29">
        <f t="shared" si="8"/>
        <v>-648</v>
      </c>
      <c r="BF21" s="29">
        <f t="shared" si="8"/>
        <v>-1397</v>
      </c>
      <c r="BG21" s="29">
        <f t="shared" si="8"/>
        <v>-1106</v>
      </c>
      <c r="BH21" s="29">
        <f t="shared" si="8"/>
        <v>-1038</v>
      </c>
      <c r="BI21" s="22">
        <f t="shared" si="8"/>
        <v>-4189</v>
      </c>
      <c r="BJ21" s="29">
        <f t="shared" si="8"/>
        <v>-1443</v>
      </c>
      <c r="BK21" s="29">
        <f t="shared" si="8"/>
        <v>-1656</v>
      </c>
      <c r="BL21" s="29">
        <f t="shared" si="8"/>
        <v>-1608</v>
      </c>
      <c r="BM21" s="29">
        <f t="shared" si="8"/>
        <v>-1383</v>
      </c>
      <c r="BN21" s="22">
        <f t="shared" si="8"/>
        <v>-6090</v>
      </c>
      <c r="BO21" s="29">
        <f t="shared" si="8"/>
        <v>-1133</v>
      </c>
      <c r="BP21" s="29">
        <f t="shared" si="8"/>
        <v>-1270</v>
      </c>
      <c r="BQ21" s="29">
        <f t="shared" si="8"/>
        <v>-1030</v>
      </c>
      <c r="BR21" s="22">
        <f>BR23+BR24</f>
        <v>-3433</v>
      </c>
      <c r="BS21" s="34">
        <f t="shared" ref="BS21:BX21" si="9">BS23+BS24</f>
        <v>-795</v>
      </c>
      <c r="BT21" s="31">
        <f>BT23+BT24</f>
        <v>-4228</v>
      </c>
      <c r="BU21" s="34">
        <f t="shared" si="9"/>
        <v>-699</v>
      </c>
      <c r="BV21" s="34">
        <f t="shared" si="9"/>
        <v>-1057</v>
      </c>
      <c r="BW21" s="34">
        <f t="shared" si="9"/>
        <v>-515</v>
      </c>
      <c r="BX21" s="29">
        <f t="shared" si="9"/>
        <v>-884</v>
      </c>
      <c r="BY21" s="29">
        <f>BY23+BY24</f>
        <v>-1037</v>
      </c>
      <c r="BZ21" s="29">
        <f>BZ23+BZ24</f>
        <v>-982</v>
      </c>
      <c r="CA21" s="29">
        <f>CA23+CA24</f>
        <v>-564</v>
      </c>
      <c r="CB21" s="29">
        <f>CB23+CB24</f>
        <v>-796</v>
      </c>
      <c r="CC21" s="29">
        <v>-497</v>
      </c>
      <c r="CD21" s="29">
        <v>-457</v>
      </c>
      <c r="CE21" s="29">
        <v>-355</v>
      </c>
      <c r="CF21" s="29">
        <f>CF23+CF24</f>
        <v>-753</v>
      </c>
      <c r="CG21" s="29">
        <v>-500</v>
      </c>
      <c r="CH21" s="29">
        <v>-744</v>
      </c>
      <c r="CI21" s="29">
        <v>-597</v>
      </c>
      <c r="CJ21" s="29">
        <v>-775</v>
      </c>
      <c r="CK21" s="29">
        <v>-826</v>
      </c>
      <c r="CL21" s="29">
        <f>CL23+CL24</f>
        <v>-503</v>
      </c>
      <c r="CM21" s="29">
        <v>-723</v>
      </c>
      <c r="CN21" s="29">
        <v>-789</v>
      </c>
      <c r="CO21" s="29">
        <v>-818</v>
      </c>
      <c r="CP21" s="29">
        <v>-482.27300000000002</v>
      </c>
      <c r="CQ21" s="29">
        <v>-464.65699999999993</v>
      </c>
      <c r="CR21" s="29">
        <v>-357.96800000000019</v>
      </c>
      <c r="CS21" s="29">
        <v>-627.54999999999995</v>
      </c>
      <c r="CT21" s="29">
        <v>-704.18500000000006</v>
      </c>
      <c r="CU21" s="29">
        <v>-615.80200000000002</v>
      </c>
      <c r="CV21" s="29">
        <v>-750.28600000000006</v>
      </c>
      <c r="CW21" s="29">
        <v>-686.82500000000005</v>
      </c>
      <c r="CX21" s="29">
        <v>-426.96899999999994</v>
      </c>
      <c r="CY21" s="29">
        <v>-633.92699999999991</v>
      </c>
      <c r="CZ21" s="29">
        <v>-586.92700000000002</v>
      </c>
      <c r="DA21" s="33" t="s">
        <v>110</v>
      </c>
    </row>
    <row r="22" spans="1:106" s="26" customFormat="1" x14ac:dyDescent="0.25">
      <c r="A22" s="36"/>
      <c r="B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31"/>
      <c r="BE22" s="29"/>
      <c r="BF22" s="29"/>
      <c r="BG22" s="29"/>
      <c r="BH22" s="30"/>
      <c r="BI22" s="31"/>
      <c r="BJ22" s="29"/>
      <c r="BK22" s="29"/>
      <c r="BL22" s="29"/>
      <c r="BM22" s="29"/>
      <c r="BN22" s="22"/>
      <c r="BO22" s="29"/>
      <c r="BP22" s="29"/>
      <c r="BQ22" s="30"/>
      <c r="BR22" s="31"/>
      <c r="BS22" s="34"/>
      <c r="BT22" s="31"/>
      <c r="BU22" s="34"/>
      <c r="BV22" s="34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3"/>
    </row>
    <row r="23" spans="1:106" s="26" customFormat="1" x14ac:dyDescent="0.25">
      <c r="A23" s="36" t="s">
        <v>103</v>
      </c>
      <c r="B23" s="28"/>
      <c r="C23" s="26">
        <v>-166</v>
      </c>
      <c r="D23" s="26">
        <v>-310</v>
      </c>
      <c r="E23" s="26">
        <v>-286</v>
      </c>
      <c r="F23" s="26">
        <v>-189</v>
      </c>
      <c r="G23" s="26">
        <v>-150</v>
      </c>
      <c r="H23" s="29">
        <v>-81</v>
      </c>
      <c r="I23" s="29">
        <v>-51</v>
      </c>
      <c r="J23" s="29">
        <v>-102</v>
      </c>
      <c r="K23" s="29">
        <v>-93</v>
      </c>
      <c r="L23" s="29">
        <v>-167</v>
      </c>
      <c r="M23" s="29">
        <v>-206</v>
      </c>
      <c r="N23" s="29">
        <v>-229</v>
      </c>
      <c r="O23" s="29">
        <v>-243</v>
      </c>
      <c r="P23" s="29">
        <v>-377</v>
      </c>
      <c r="Q23" s="29">
        <v>-346</v>
      </c>
      <c r="R23" s="29">
        <v>-314</v>
      </c>
      <c r="S23" s="29">
        <v>-474</v>
      </c>
      <c r="T23" s="29">
        <v>-577</v>
      </c>
      <c r="U23" s="29">
        <v>-476.4</v>
      </c>
      <c r="V23" s="29">
        <v>-405</v>
      </c>
      <c r="W23" s="29">
        <v>-450</v>
      </c>
      <c r="X23" s="29">
        <v>-322</v>
      </c>
      <c r="Y23" s="29">
        <v>-502.9</v>
      </c>
      <c r="Z23" s="29">
        <v>-352</v>
      </c>
      <c r="AA23" s="29">
        <v>-481</v>
      </c>
      <c r="AB23" s="29">
        <v>-412</v>
      </c>
      <c r="AC23" s="29">
        <v>-388.2</v>
      </c>
      <c r="AD23" s="29">
        <v>-444.6</v>
      </c>
      <c r="AE23" s="29">
        <v>-357.7</v>
      </c>
      <c r="AF23" s="29">
        <v>-415.6</v>
      </c>
      <c r="AG23" s="29">
        <v>-516</v>
      </c>
      <c r="AH23" s="29">
        <v>-469</v>
      </c>
      <c r="AI23" s="29">
        <v>-482</v>
      </c>
      <c r="AJ23" s="29">
        <v>-537</v>
      </c>
      <c r="AK23" s="29">
        <v>-516</v>
      </c>
      <c r="AL23" s="29">
        <v>-509</v>
      </c>
      <c r="AM23" s="29">
        <v>-408</v>
      </c>
      <c r="AN23" s="29">
        <v>-269</v>
      </c>
      <c r="AO23" s="29">
        <v>-321</v>
      </c>
      <c r="AP23" s="29">
        <v>-269</v>
      </c>
      <c r="AQ23" s="29">
        <v>-346</v>
      </c>
      <c r="AR23" s="29">
        <v>-344</v>
      </c>
      <c r="AS23" s="29">
        <v>-257.89999999999998</v>
      </c>
      <c r="AT23" s="29">
        <v>-247</v>
      </c>
      <c r="AU23" s="29">
        <v>-391</v>
      </c>
      <c r="AV23" s="29">
        <v>-365</v>
      </c>
      <c r="AW23" s="29">
        <v>-380</v>
      </c>
      <c r="AX23" s="29">
        <v>-388</v>
      </c>
      <c r="AY23" s="29">
        <v>-462</v>
      </c>
      <c r="AZ23" s="29">
        <v>-558</v>
      </c>
      <c r="BA23" s="29">
        <v>-423</v>
      </c>
      <c r="BB23" s="29">
        <v>-539</v>
      </c>
      <c r="BC23" s="30">
        <v>-578</v>
      </c>
      <c r="BD23" s="31">
        <f>SUM(AZ23:BC23)</f>
        <v>-2098</v>
      </c>
      <c r="BE23" s="29">
        <v>-567</v>
      </c>
      <c r="BF23" s="29">
        <v>-722</v>
      </c>
      <c r="BG23" s="29">
        <v>-746</v>
      </c>
      <c r="BH23" s="30">
        <v>-531</v>
      </c>
      <c r="BI23" s="31">
        <f t="shared" si="1"/>
        <v>-2566</v>
      </c>
      <c r="BJ23" s="29">
        <v>-1030</v>
      </c>
      <c r="BK23" s="29">
        <v>-976</v>
      </c>
      <c r="BL23" s="29">
        <v>-918</v>
      </c>
      <c r="BM23" s="29">
        <v>-1135</v>
      </c>
      <c r="BN23" s="22">
        <f t="shared" si="4"/>
        <v>-4059</v>
      </c>
      <c r="BO23" s="29">
        <v>-933</v>
      </c>
      <c r="BP23" s="29">
        <v>-808</v>
      </c>
      <c r="BQ23" s="30">
        <v>-747</v>
      </c>
      <c r="BR23" s="31">
        <f t="shared" si="5"/>
        <v>-2488</v>
      </c>
      <c r="BS23" s="34">
        <v>-575</v>
      </c>
      <c r="BT23" s="31">
        <f>BR23+BS23</f>
        <v>-3063</v>
      </c>
      <c r="BU23" s="34">
        <v>-645</v>
      </c>
      <c r="BV23" s="34">
        <v>-727</v>
      </c>
      <c r="BW23" s="29">
        <v>-586</v>
      </c>
      <c r="BX23" s="29">
        <v>-783</v>
      </c>
      <c r="BY23" s="29">
        <v>-917</v>
      </c>
      <c r="BZ23" s="29">
        <v>-928</v>
      </c>
      <c r="CA23" s="29">
        <v>-614</v>
      </c>
      <c r="CB23" s="29">
        <v>-643</v>
      </c>
      <c r="CC23" s="29">
        <v>-482</v>
      </c>
      <c r="CD23" s="29">
        <v>-494</v>
      </c>
      <c r="CE23" s="29">
        <v>-282</v>
      </c>
      <c r="CF23" s="29">
        <v>-454</v>
      </c>
      <c r="CG23" s="29">
        <v>-378</v>
      </c>
      <c r="CH23" s="29">
        <v>-515</v>
      </c>
      <c r="CI23" s="29">
        <v>-435</v>
      </c>
      <c r="CJ23" s="29">
        <v>-511</v>
      </c>
      <c r="CK23" s="29">
        <v>-634</v>
      </c>
      <c r="CL23" s="29">
        <f>-1223-CK23</f>
        <v>-589</v>
      </c>
      <c r="CM23" s="29">
        <v>-618</v>
      </c>
      <c r="CN23" s="29">
        <v>-576</v>
      </c>
      <c r="CO23" s="29">
        <v>-680</v>
      </c>
      <c r="CP23" s="29">
        <v>-296.71500000000003</v>
      </c>
      <c r="CQ23" s="29">
        <v>-325.34599999999989</v>
      </c>
      <c r="CR23" s="29">
        <v>-343.18000000000006</v>
      </c>
      <c r="CS23" s="29">
        <v>-477.32</v>
      </c>
      <c r="CT23" s="29">
        <v>-490.85100000000006</v>
      </c>
      <c r="CU23" s="29">
        <v>-457.30400000000003</v>
      </c>
      <c r="CV23" s="29">
        <v>-557.18100000000004</v>
      </c>
      <c r="CW23" s="29">
        <v>-508.637</v>
      </c>
      <c r="CX23" s="29">
        <v>-470.47999999999996</v>
      </c>
      <c r="CY23" s="29">
        <v>-524.54099999999994</v>
      </c>
      <c r="CZ23" s="29">
        <v>-558.41300000000001</v>
      </c>
      <c r="DA23" s="33" t="s">
        <v>104</v>
      </c>
    </row>
    <row r="24" spans="1:106" s="26" customFormat="1" x14ac:dyDescent="0.25">
      <c r="A24" s="36" t="s">
        <v>105</v>
      </c>
      <c r="B24" s="28">
        <v>-132</v>
      </c>
      <c r="C24" s="26">
        <v>-125</v>
      </c>
      <c r="D24" s="26">
        <v>-74</v>
      </c>
      <c r="E24" s="26">
        <v>-83</v>
      </c>
      <c r="F24" s="26">
        <v>-39</v>
      </c>
      <c r="G24" s="26">
        <v>-75</v>
      </c>
      <c r="H24" s="29">
        <v>-33</v>
      </c>
      <c r="I24" s="29">
        <v>-21</v>
      </c>
      <c r="J24" s="29">
        <v>4</v>
      </c>
      <c r="K24" s="29">
        <v>2</v>
      </c>
      <c r="L24" s="29">
        <v>-17</v>
      </c>
      <c r="M24" s="29">
        <v>3</v>
      </c>
      <c r="N24" s="29">
        <v>-11</v>
      </c>
      <c r="O24" s="29">
        <v>-66</v>
      </c>
      <c r="P24" s="29">
        <v>-2</v>
      </c>
      <c r="Q24" s="29">
        <v>-32.119999999999997</v>
      </c>
      <c r="R24" s="29">
        <v>-27</v>
      </c>
      <c r="S24" s="29">
        <v>-43</v>
      </c>
      <c r="T24" s="29">
        <v>-74</v>
      </c>
      <c r="U24" s="29">
        <v>-55.386000000000003</v>
      </c>
      <c r="V24" s="29">
        <v>-76</v>
      </c>
      <c r="W24" s="29">
        <v>-124</v>
      </c>
      <c r="X24" s="29">
        <v>-88</v>
      </c>
      <c r="Y24" s="29">
        <v>-92.929000000000002</v>
      </c>
      <c r="Z24" s="29">
        <v>-81</v>
      </c>
      <c r="AA24" s="29">
        <v>-51</v>
      </c>
      <c r="AB24" s="29">
        <v>-107</v>
      </c>
      <c r="AC24" s="29">
        <v>-70</v>
      </c>
      <c r="AD24" s="29">
        <v>-60.418999999999997</v>
      </c>
      <c r="AE24" s="29">
        <v>-83.653999999999996</v>
      </c>
      <c r="AF24" s="29">
        <v>-117</v>
      </c>
      <c r="AG24" s="29">
        <v>3</v>
      </c>
      <c r="AH24" s="29">
        <v>-65</v>
      </c>
      <c r="AI24" s="29">
        <v>-69</v>
      </c>
      <c r="AJ24" s="29">
        <v>29</v>
      </c>
      <c r="AK24" s="29">
        <v>-75</v>
      </c>
      <c r="AL24" s="29">
        <v>-177</v>
      </c>
      <c r="AM24" s="29">
        <v>-150</v>
      </c>
      <c r="AN24" s="29">
        <v>1</v>
      </c>
      <c r="AO24" s="29">
        <v>-11</v>
      </c>
      <c r="AP24" s="29">
        <v>-49</v>
      </c>
      <c r="AQ24" s="29">
        <v>-349</v>
      </c>
      <c r="AR24" s="29">
        <v>-73</v>
      </c>
      <c r="AS24" s="29">
        <v>-101.209</v>
      </c>
      <c r="AT24" s="29">
        <v>-129</v>
      </c>
      <c r="AU24" s="29">
        <v>-190</v>
      </c>
      <c r="AV24" s="29">
        <v>-158</v>
      </c>
      <c r="AW24" s="29">
        <v>-288</v>
      </c>
      <c r="AX24" s="29">
        <v>-430</v>
      </c>
      <c r="AY24" s="29">
        <v>-525</v>
      </c>
      <c r="AZ24" s="29">
        <v>-376</v>
      </c>
      <c r="BA24" s="29">
        <v>-412</v>
      </c>
      <c r="BB24" s="29">
        <v>-69</v>
      </c>
      <c r="BC24" s="30">
        <v>32</v>
      </c>
      <c r="BD24" s="31">
        <f>SUM(AZ24:BC24)</f>
        <v>-825</v>
      </c>
      <c r="BE24" s="29">
        <v>-81</v>
      </c>
      <c r="BF24" s="29">
        <v>-675</v>
      </c>
      <c r="BG24" s="29">
        <v>-360</v>
      </c>
      <c r="BH24" s="30">
        <v>-507</v>
      </c>
      <c r="BI24" s="31">
        <f t="shared" si="1"/>
        <v>-1623</v>
      </c>
      <c r="BJ24" s="29">
        <v>-413</v>
      </c>
      <c r="BK24" s="29">
        <v>-680</v>
      </c>
      <c r="BL24" s="29">
        <v>-690</v>
      </c>
      <c r="BM24" s="29">
        <v>-248</v>
      </c>
      <c r="BN24" s="22">
        <f t="shared" si="4"/>
        <v>-2031</v>
      </c>
      <c r="BO24" s="29">
        <v>-200</v>
      </c>
      <c r="BP24" s="29">
        <v>-462</v>
      </c>
      <c r="BQ24" s="30">
        <v>-283</v>
      </c>
      <c r="BR24" s="31">
        <f t="shared" si="5"/>
        <v>-945</v>
      </c>
      <c r="BS24" s="34">
        <v>-220</v>
      </c>
      <c r="BT24" s="31">
        <f>BR24+BS24</f>
        <v>-1165</v>
      </c>
      <c r="BU24" s="34">
        <v>-54</v>
      </c>
      <c r="BV24" s="34">
        <v>-330</v>
      </c>
      <c r="BW24" s="29">
        <v>71</v>
      </c>
      <c r="BX24" s="29">
        <v>-101</v>
      </c>
      <c r="BY24" s="29">
        <v>-120</v>
      </c>
      <c r="BZ24" s="29">
        <v>-54</v>
      </c>
      <c r="CA24" s="29">
        <v>50</v>
      </c>
      <c r="CB24" s="29">
        <v>-153</v>
      </c>
      <c r="CC24" s="29">
        <v>-15</v>
      </c>
      <c r="CD24" s="29">
        <v>37</v>
      </c>
      <c r="CE24" s="29">
        <v>-73</v>
      </c>
      <c r="CF24" s="29">
        <v>-299</v>
      </c>
      <c r="CG24" s="29">
        <v>-122</v>
      </c>
      <c r="CH24" s="29">
        <v>-229</v>
      </c>
      <c r="CI24" s="29">
        <v>-162</v>
      </c>
      <c r="CJ24" s="29">
        <v>-264</v>
      </c>
      <c r="CK24" s="29">
        <v>-192</v>
      </c>
      <c r="CL24" s="29">
        <f>-106-CK24</f>
        <v>86</v>
      </c>
      <c r="CM24" s="29">
        <v>-105</v>
      </c>
      <c r="CN24" s="29">
        <v>-213</v>
      </c>
      <c r="CO24" s="29">
        <v>-138</v>
      </c>
      <c r="CP24" s="29">
        <v>-185.55799999999996</v>
      </c>
      <c r="CQ24" s="29">
        <v>-139.31100000000004</v>
      </c>
      <c r="CR24" s="29">
        <v>-14.787999999999982</v>
      </c>
      <c r="CS24" s="29">
        <v>-150.22999999999999</v>
      </c>
      <c r="CT24" s="29">
        <v>-213.33400000000003</v>
      </c>
      <c r="CU24" s="29">
        <v>-158.49799999999999</v>
      </c>
      <c r="CV24" s="29">
        <v>-193.10500000000002</v>
      </c>
      <c r="CW24" s="29">
        <v>-178.18799999999999</v>
      </c>
      <c r="CX24" s="29">
        <v>43.510999999999996</v>
      </c>
      <c r="CY24" s="29">
        <v>-109.386</v>
      </c>
      <c r="CZ24" s="29">
        <v>-28.514000000000038</v>
      </c>
      <c r="DA24" s="33" t="s">
        <v>106</v>
      </c>
    </row>
    <row r="25" spans="1:106" s="26" customFormat="1" x14ac:dyDescent="0.25">
      <c r="A25" s="36"/>
      <c r="B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/>
      <c r="BD25" s="31"/>
      <c r="BE25" s="29"/>
      <c r="BF25" s="29"/>
      <c r="BG25" s="29"/>
      <c r="BH25" s="30"/>
      <c r="BI25" s="31"/>
      <c r="BJ25" s="29"/>
      <c r="BK25" s="29"/>
      <c r="BL25" s="29"/>
      <c r="BM25" s="29"/>
      <c r="BN25" s="22"/>
      <c r="BO25" s="29"/>
      <c r="BP25" s="29"/>
      <c r="BQ25" s="30"/>
      <c r="BR25" s="31"/>
      <c r="BS25" s="34"/>
      <c r="BT25" s="31"/>
      <c r="BU25" s="34"/>
      <c r="BV25" s="3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3"/>
    </row>
    <row r="26" spans="1:106" s="26" customFormat="1" ht="13.8" x14ac:dyDescent="0.25">
      <c r="A26" s="40" t="s">
        <v>111</v>
      </c>
      <c r="B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0"/>
      <c r="BD26" s="31"/>
      <c r="BE26" s="29"/>
      <c r="BF26" s="29"/>
      <c r="BG26" s="29"/>
      <c r="BH26" s="30"/>
      <c r="BI26" s="31"/>
      <c r="BJ26" s="29"/>
      <c r="BK26" s="29"/>
      <c r="BL26" s="29"/>
      <c r="BM26" s="29"/>
      <c r="BN26" s="22"/>
      <c r="BO26" s="29"/>
      <c r="BP26" s="29"/>
      <c r="BQ26" s="30"/>
      <c r="BR26" s="31"/>
      <c r="BS26" s="34"/>
      <c r="BT26" s="31"/>
      <c r="BU26" s="34"/>
      <c r="BV26" s="34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41" t="s">
        <v>112</v>
      </c>
    </row>
    <row r="27" spans="1:106" x14ac:dyDescent="0.25">
      <c r="A27" s="37"/>
      <c r="B27" s="3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/>
      <c r="BD27" s="31"/>
      <c r="BE27" s="29"/>
      <c r="BF27" s="29"/>
      <c r="BG27" s="29"/>
      <c r="BH27" s="30"/>
      <c r="BI27" s="31"/>
      <c r="BJ27" s="29"/>
      <c r="BK27" s="29"/>
      <c r="BL27" s="29"/>
      <c r="BM27" s="29"/>
      <c r="BN27" s="22"/>
      <c r="BO27" s="29"/>
      <c r="BP27" s="29"/>
      <c r="BQ27" s="30"/>
      <c r="BR27" s="31"/>
      <c r="BS27" s="34"/>
      <c r="BT27" s="31"/>
      <c r="BU27" s="34"/>
      <c r="BV27" s="34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9"/>
      <c r="DB27" s="26"/>
    </row>
    <row r="28" spans="1:106" s="26" customFormat="1" x14ac:dyDescent="0.25">
      <c r="A28" s="42" t="s">
        <v>113</v>
      </c>
      <c r="B28" s="28">
        <v>-16</v>
      </c>
      <c r="C28" s="26">
        <v>-62</v>
      </c>
      <c r="D28" s="26">
        <v>-12</v>
      </c>
      <c r="E28" s="26">
        <v>-65</v>
      </c>
      <c r="F28" s="26">
        <v>46</v>
      </c>
      <c r="G28" s="26">
        <v>-25</v>
      </c>
      <c r="H28" s="29">
        <v>-16</v>
      </c>
      <c r="I28" s="29">
        <v>-4</v>
      </c>
      <c r="J28" s="29">
        <v>16</v>
      </c>
      <c r="K28" s="29">
        <v>9</v>
      </c>
      <c r="L28" s="29">
        <v>2</v>
      </c>
      <c r="M28" s="29">
        <v>19</v>
      </c>
      <c r="N28" s="29">
        <v>17</v>
      </c>
      <c r="O28" s="29">
        <v>1</v>
      </c>
      <c r="P28" s="29">
        <v>1</v>
      </c>
      <c r="Q28" s="29">
        <v>3</v>
      </c>
      <c r="R28" s="29">
        <v>0.49199999999999999</v>
      </c>
      <c r="S28" s="29">
        <v>5</v>
      </c>
      <c r="T28" s="29">
        <v>-22</v>
      </c>
      <c r="U28" s="29">
        <v>-10</v>
      </c>
      <c r="V28" s="29">
        <v>-23</v>
      </c>
      <c r="W28" s="29">
        <v>-28</v>
      </c>
      <c r="X28" s="29">
        <v>-52</v>
      </c>
      <c r="Y28" s="29">
        <v>-26</v>
      </c>
      <c r="Z28" s="29">
        <v>-43</v>
      </c>
      <c r="AA28" s="29">
        <v>-18</v>
      </c>
      <c r="AB28" s="29">
        <v>-22</v>
      </c>
      <c r="AC28" s="29">
        <v>-27</v>
      </c>
      <c r="AD28" s="29">
        <v>-18</v>
      </c>
      <c r="AE28" s="29">
        <v>-35</v>
      </c>
      <c r="AF28" s="29">
        <v>-7</v>
      </c>
      <c r="AG28" s="29">
        <v>32</v>
      </c>
      <c r="AH28" s="29">
        <v>4</v>
      </c>
      <c r="AI28" s="29">
        <v>28</v>
      </c>
      <c r="AJ28" s="29">
        <v>58</v>
      </c>
      <c r="AK28" s="29">
        <v>2</v>
      </c>
      <c r="AL28" s="29">
        <v>20</v>
      </c>
      <c r="AM28" s="29">
        <v>32</v>
      </c>
      <c r="AN28" s="29">
        <v>44</v>
      </c>
      <c r="AO28" s="29">
        <v>26</v>
      </c>
      <c r="AP28" s="29">
        <v>-46</v>
      </c>
      <c r="AQ28" s="29">
        <v>-164</v>
      </c>
      <c r="AR28" s="29">
        <v>-45</v>
      </c>
      <c r="AS28" s="29">
        <v>-37</v>
      </c>
      <c r="AT28" s="29">
        <v>-39</v>
      </c>
      <c r="AU28" s="29">
        <v>-35</v>
      </c>
      <c r="AV28" s="29">
        <v>15</v>
      </c>
      <c r="AW28" s="29">
        <v>-52</v>
      </c>
      <c r="AX28" s="29">
        <v>-41</v>
      </c>
      <c r="AY28" s="29">
        <v>-113</v>
      </c>
      <c r="AZ28" s="29">
        <v>-89</v>
      </c>
      <c r="BA28" s="29">
        <v>-124</v>
      </c>
      <c r="BB28" s="29">
        <v>-28</v>
      </c>
      <c r="BC28" s="30">
        <v>13</v>
      </c>
      <c r="BD28" s="31">
        <f>SUM(AZ28:BC28)</f>
        <v>-228</v>
      </c>
      <c r="BE28" s="29">
        <v>-16</v>
      </c>
      <c r="BF28" s="29">
        <v>-109</v>
      </c>
      <c r="BG28" s="29">
        <v>1</v>
      </c>
      <c r="BH28" s="30">
        <v>-43</v>
      </c>
      <c r="BI28" s="31">
        <f t="shared" si="1"/>
        <v>-167</v>
      </c>
      <c r="BJ28" s="29">
        <v>40</v>
      </c>
      <c r="BK28" s="29">
        <v>-13</v>
      </c>
      <c r="BL28" s="29">
        <v>21</v>
      </c>
      <c r="BM28" s="29">
        <v>82</v>
      </c>
      <c r="BN28" s="22">
        <f t="shared" si="4"/>
        <v>130</v>
      </c>
      <c r="BO28" s="29">
        <v>-19</v>
      </c>
      <c r="BP28" s="29">
        <v>285</v>
      </c>
      <c r="BQ28" s="30">
        <v>144</v>
      </c>
      <c r="BR28" s="31">
        <f t="shared" si="5"/>
        <v>410</v>
      </c>
      <c r="BS28" s="34">
        <v>98</v>
      </c>
      <c r="BT28" s="31">
        <f>BR28+BS28</f>
        <v>508</v>
      </c>
      <c r="BU28" s="34">
        <v>65</v>
      </c>
      <c r="BV28" s="34">
        <v>67</v>
      </c>
      <c r="BW28" s="29">
        <v>51</v>
      </c>
      <c r="BX28" s="29">
        <v>-7</v>
      </c>
      <c r="BY28" s="29">
        <v>17</v>
      </c>
      <c r="BZ28" s="29">
        <v>-42</v>
      </c>
      <c r="CA28" s="29">
        <v>-21</v>
      </c>
      <c r="CB28" s="29">
        <v>-31</v>
      </c>
      <c r="CC28" s="29">
        <v>-31</v>
      </c>
      <c r="CD28" s="29">
        <v>-26</v>
      </c>
      <c r="CE28" s="29">
        <v>-133</v>
      </c>
      <c r="CF28" s="29">
        <v>-107</v>
      </c>
      <c r="CG28" s="29">
        <v>19</v>
      </c>
      <c r="CH28" s="29">
        <v>-133</v>
      </c>
      <c r="CI28" s="29">
        <v>-93</v>
      </c>
      <c r="CJ28" s="29">
        <v>-143</v>
      </c>
      <c r="CK28" s="29">
        <v>-92</v>
      </c>
      <c r="CL28" s="29">
        <f>57-CK28</f>
        <v>149</v>
      </c>
      <c r="CM28" s="29">
        <v>160</v>
      </c>
      <c r="CN28" s="29">
        <v>126</v>
      </c>
      <c r="CO28" s="29">
        <v>209</v>
      </c>
      <c r="CP28" s="29">
        <v>180.42100000000002</v>
      </c>
      <c r="CQ28" s="29">
        <v>174.77499999999998</v>
      </c>
      <c r="CR28" s="29">
        <v>266.90499999999997</v>
      </c>
      <c r="CS28" s="29">
        <v>230.64</v>
      </c>
      <c r="CT28" s="29">
        <v>214.98900000000003</v>
      </c>
      <c r="CU28" s="29">
        <v>766.09399999999994</v>
      </c>
      <c r="CV28" s="29">
        <v>1020.793</v>
      </c>
      <c r="CW28" s="29">
        <v>263.95800000000003</v>
      </c>
      <c r="CX28" s="29">
        <v>308.85999999999996</v>
      </c>
      <c r="CY28" s="29">
        <v>244.08600000000001</v>
      </c>
      <c r="CZ28" s="29">
        <v>343.35599999999999</v>
      </c>
      <c r="DA28" s="33" t="s">
        <v>114</v>
      </c>
    </row>
    <row r="29" spans="1:106" s="26" customFormat="1" x14ac:dyDescent="0.25">
      <c r="A29" s="36" t="s">
        <v>115</v>
      </c>
      <c r="B29" s="28">
        <v>-17</v>
      </c>
      <c r="C29" s="26">
        <v>-57</v>
      </c>
      <c r="D29" s="26">
        <v>-172</v>
      </c>
      <c r="E29" s="26">
        <v>-124</v>
      </c>
      <c r="F29" s="26">
        <v>-173</v>
      </c>
      <c r="G29" s="26">
        <v>-86</v>
      </c>
      <c r="H29" s="29">
        <v>-42</v>
      </c>
      <c r="I29" s="29">
        <v>-42</v>
      </c>
      <c r="J29" s="29">
        <v>-54</v>
      </c>
      <c r="K29" s="29">
        <v>-43</v>
      </c>
      <c r="L29" s="29">
        <v>-83</v>
      </c>
      <c r="M29" s="29">
        <v>-119</v>
      </c>
      <c r="N29" s="29">
        <v>-183</v>
      </c>
      <c r="O29" s="29">
        <v>-174.25399999999999</v>
      </c>
      <c r="P29" s="29">
        <v>-227</v>
      </c>
      <c r="Q29" s="29">
        <v>-235</v>
      </c>
      <c r="R29" s="29">
        <v>-221</v>
      </c>
      <c r="S29" s="29">
        <v>-337</v>
      </c>
      <c r="T29" s="29">
        <v>-428</v>
      </c>
      <c r="U29" s="29">
        <v>-320</v>
      </c>
      <c r="V29" s="29">
        <v>-283</v>
      </c>
      <c r="W29" s="29">
        <v>-333</v>
      </c>
      <c r="X29" s="29">
        <v>-272</v>
      </c>
      <c r="Y29" s="29">
        <v>-483</v>
      </c>
      <c r="Z29" s="29">
        <v>-317</v>
      </c>
      <c r="AA29" s="29">
        <v>-417</v>
      </c>
      <c r="AB29" s="29">
        <v>-331</v>
      </c>
      <c r="AC29" s="29">
        <v>-291</v>
      </c>
      <c r="AD29" s="29">
        <v>-351</v>
      </c>
      <c r="AE29" s="29">
        <v>-281</v>
      </c>
      <c r="AF29" s="29">
        <v>-302</v>
      </c>
      <c r="AG29" s="29">
        <v>-386</v>
      </c>
      <c r="AH29" s="29">
        <v>-383</v>
      </c>
      <c r="AI29" s="29">
        <v>-354</v>
      </c>
      <c r="AJ29" s="29">
        <v>-378</v>
      </c>
      <c r="AK29" s="29">
        <v>-343</v>
      </c>
      <c r="AL29" s="29">
        <v>-324</v>
      </c>
      <c r="AM29" s="29">
        <v>-287</v>
      </c>
      <c r="AN29" s="29">
        <v>-170</v>
      </c>
      <c r="AO29" s="29">
        <v>-171</v>
      </c>
      <c r="AP29" s="29">
        <v>-38</v>
      </c>
      <c r="AQ29" s="29">
        <v>-222</v>
      </c>
      <c r="AR29" s="29">
        <v>-27</v>
      </c>
      <c r="AS29" s="29">
        <v>-65</v>
      </c>
      <c r="AT29" s="29">
        <v>-21</v>
      </c>
      <c r="AU29" s="29">
        <v>-59</v>
      </c>
      <c r="AV29" s="29">
        <v>-71</v>
      </c>
      <c r="AW29" s="29">
        <v>-24</v>
      </c>
      <c r="AX29" s="29">
        <v>-153</v>
      </c>
      <c r="AY29" s="29">
        <v>-151</v>
      </c>
      <c r="AZ29" s="29">
        <v>-114</v>
      </c>
      <c r="BA29" s="29">
        <v>-63</v>
      </c>
      <c r="BB29" s="29">
        <v>5</v>
      </c>
      <c r="BC29" s="30">
        <v>-69</v>
      </c>
      <c r="BD29" s="31">
        <f>SUM(AZ29:BC29)</f>
        <v>-241</v>
      </c>
      <c r="BE29" s="29">
        <v>-346</v>
      </c>
      <c r="BF29" s="29">
        <v>-402</v>
      </c>
      <c r="BG29" s="29">
        <v>-429</v>
      </c>
      <c r="BH29" s="30">
        <v>-327</v>
      </c>
      <c r="BI29" s="31">
        <f t="shared" si="1"/>
        <v>-1504</v>
      </c>
      <c r="BJ29" s="29">
        <v>-757</v>
      </c>
      <c r="BK29" s="29">
        <v>-1085</v>
      </c>
      <c r="BL29" s="29">
        <v>-926</v>
      </c>
      <c r="BM29" s="29">
        <v>-1094</v>
      </c>
      <c r="BN29" s="22">
        <f t="shared" si="4"/>
        <v>-3862</v>
      </c>
      <c r="BO29" s="29">
        <v>-918</v>
      </c>
      <c r="BP29" s="29">
        <v>-1017</v>
      </c>
      <c r="BQ29" s="30">
        <v>-883</v>
      </c>
      <c r="BR29" s="31">
        <f t="shared" si="5"/>
        <v>-2818</v>
      </c>
      <c r="BS29" s="34">
        <v>-679</v>
      </c>
      <c r="BT29" s="31">
        <f>BR29+BS29</f>
        <v>-3497</v>
      </c>
      <c r="BU29" s="34">
        <v>-723</v>
      </c>
      <c r="BV29" s="34">
        <v>-798</v>
      </c>
      <c r="BW29" s="29">
        <v>-647</v>
      </c>
      <c r="BX29" s="29">
        <v>-777</v>
      </c>
      <c r="BY29" s="29">
        <v>-739</v>
      </c>
      <c r="BZ29" s="29">
        <v>-716</v>
      </c>
      <c r="CA29" s="29">
        <v>-522</v>
      </c>
      <c r="CB29" s="29">
        <v>-440</v>
      </c>
      <c r="CC29" s="29">
        <v>-396</v>
      </c>
      <c r="CD29" s="29">
        <v>-333</v>
      </c>
      <c r="CE29" s="29">
        <v>-303</v>
      </c>
      <c r="CF29" s="29">
        <v>-245</v>
      </c>
      <c r="CG29" s="29">
        <v>-214</v>
      </c>
      <c r="CH29" s="29">
        <v>-276</v>
      </c>
      <c r="CI29" s="29">
        <v>-247</v>
      </c>
      <c r="CJ29" s="29">
        <v>-265</v>
      </c>
      <c r="CK29" s="29">
        <v>-263</v>
      </c>
      <c r="CL29" s="29">
        <f>-543-CK29</f>
        <v>-280</v>
      </c>
      <c r="CM29" s="29">
        <v>-303</v>
      </c>
      <c r="CN29" s="29">
        <v>-267</v>
      </c>
      <c r="CO29" s="29">
        <v>-630</v>
      </c>
      <c r="CP29" s="29">
        <v>-360.05499999999995</v>
      </c>
      <c r="CQ29" s="29">
        <v>-331.64100000000002</v>
      </c>
      <c r="CR29" s="29">
        <v>-332.85700000000014</v>
      </c>
      <c r="CS29" s="29">
        <v>-268.75799999999998</v>
      </c>
      <c r="CT29" s="29">
        <v>-256.09499999999997</v>
      </c>
      <c r="CU29" s="29">
        <v>-297.495</v>
      </c>
      <c r="CV29" s="29">
        <v>-312.61500000000001</v>
      </c>
      <c r="CW29" s="29">
        <v>-328.887</v>
      </c>
      <c r="CX29" s="29">
        <v>-352.33499999999998</v>
      </c>
      <c r="CY29" s="29">
        <v>-362.79600000000005</v>
      </c>
      <c r="CZ29" s="29">
        <v>-387.07500000000005</v>
      </c>
      <c r="DA29" s="33" t="s">
        <v>116</v>
      </c>
    </row>
    <row r="30" spans="1:106" s="26" customFormat="1" x14ac:dyDescent="0.25">
      <c r="A30" s="36"/>
      <c r="B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0"/>
      <c r="BD30" s="31"/>
      <c r="BE30" s="29"/>
      <c r="BF30" s="29"/>
      <c r="BG30" s="29"/>
      <c r="BH30" s="30"/>
      <c r="BI30" s="31"/>
      <c r="BJ30" s="29"/>
      <c r="BK30" s="29"/>
      <c r="BL30" s="29"/>
      <c r="BM30" s="29"/>
      <c r="BN30" s="22"/>
      <c r="BO30" s="29"/>
      <c r="BP30" s="29"/>
      <c r="BQ30" s="30"/>
      <c r="BR30" s="31"/>
      <c r="BS30" s="34"/>
      <c r="BT30" s="31"/>
      <c r="BU30" s="34"/>
      <c r="BV30" s="34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3"/>
    </row>
    <row r="31" spans="1:106" s="26" customFormat="1" x14ac:dyDescent="0.25">
      <c r="A31" s="36" t="s">
        <v>117</v>
      </c>
      <c r="B31" s="29">
        <v>-6</v>
      </c>
      <c r="C31" s="29">
        <v>-12</v>
      </c>
      <c r="D31" s="29">
        <v>-9</v>
      </c>
      <c r="E31" s="29">
        <v>-13</v>
      </c>
      <c r="F31" s="29">
        <v>-45</v>
      </c>
      <c r="G31" s="29">
        <v>-335</v>
      </c>
      <c r="H31" s="29">
        <v>-101.133</v>
      </c>
      <c r="I31" s="29">
        <v>-107</v>
      </c>
      <c r="J31" s="29">
        <v>-77.504000000000005</v>
      </c>
      <c r="K31" s="29">
        <v>-81</v>
      </c>
      <c r="L31" s="29">
        <v>-71</v>
      </c>
      <c r="M31" s="29">
        <v>-96</v>
      </c>
      <c r="N31" s="29">
        <v>-96</v>
      </c>
      <c r="O31" s="29">
        <v>-121.252</v>
      </c>
      <c r="P31" s="29">
        <v>-97.823999999999998</v>
      </c>
      <c r="Q31" s="29">
        <v>-128.31099999999998</v>
      </c>
      <c r="R31" s="29">
        <v>-105</v>
      </c>
      <c r="S31" s="29">
        <v>-111</v>
      </c>
      <c r="T31" s="29">
        <v>-144</v>
      </c>
      <c r="U31" s="29">
        <v>-176.89699999999999</v>
      </c>
      <c r="V31" s="29">
        <v>-160.42000000000002</v>
      </c>
      <c r="W31" s="29">
        <v>-219</v>
      </c>
      <c r="X31" s="29">
        <v>-233</v>
      </c>
      <c r="Y31" s="29">
        <v>-329.47899999999998</v>
      </c>
      <c r="Z31" s="29">
        <v>-447</v>
      </c>
      <c r="AA31" s="29">
        <v>-636</v>
      </c>
      <c r="AB31" s="29">
        <v>-592</v>
      </c>
      <c r="AC31" s="29">
        <v>-773.66700000000003</v>
      </c>
      <c r="AD31" s="29">
        <v>-945.46199999999999</v>
      </c>
      <c r="AE31" s="29">
        <v>-369</v>
      </c>
      <c r="AF31" s="29">
        <v>-546.74699999999996</v>
      </c>
      <c r="AG31" s="29">
        <v>-1468.2239999999999</v>
      </c>
      <c r="AH31" s="29">
        <v>-1388</v>
      </c>
      <c r="AI31" s="29">
        <v>-1677</v>
      </c>
      <c r="AJ31" s="29">
        <v>-1857</v>
      </c>
      <c r="AK31" s="29">
        <v>-1846.5909999999999</v>
      </c>
      <c r="AL31" s="29">
        <v>-1216</v>
      </c>
      <c r="AM31" s="29">
        <v>-346</v>
      </c>
      <c r="AN31" s="29">
        <v>-214.28299999999999</v>
      </c>
      <c r="AO31" s="29">
        <v>-947.08</v>
      </c>
      <c r="AP31" s="29">
        <v>-1376.62</v>
      </c>
      <c r="AQ31" s="29">
        <v>-981</v>
      </c>
      <c r="AR31" s="29">
        <v>-795.38400000000001</v>
      </c>
      <c r="AS31" s="29">
        <v>-922.48199999999997</v>
      </c>
      <c r="AT31" s="29">
        <v>-968</v>
      </c>
      <c r="AU31" s="29">
        <v>-781</v>
      </c>
      <c r="AV31" s="29">
        <v>-1347</v>
      </c>
      <c r="AW31" s="29">
        <v>-1257.519</v>
      </c>
      <c r="AX31" s="29">
        <v>-1099</v>
      </c>
      <c r="AY31" s="29">
        <v>-1157</v>
      </c>
      <c r="AZ31" s="29">
        <f>AZ33+AZ34</f>
        <v>-1285</v>
      </c>
      <c r="BA31" s="29">
        <f t="shared" ref="BA31:BX31" si="10">BA33+BA34</f>
        <v>-1067</v>
      </c>
      <c r="BB31" s="29">
        <f t="shared" si="10"/>
        <v>-1139</v>
      </c>
      <c r="BC31" s="29">
        <f t="shared" si="10"/>
        <v>-835</v>
      </c>
      <c r="BD31" s="22">
        <f>BD33+BD34</f>
        <v>-4326</v>
      </c>
      <c r="BE31" s="29">
        <f t="shared" si="10"/>
        <v>-1160</v>
      </c>
      <c r="BF31" s="29">
        <f t="shared" si="10"/>
        <v>-837</v>
      </c>
      <c r="BG31" s="29">
        <f t="shared" si="10"/>
        <v>-1055</v>
      </c>
      <c r="BH31" s="29">
        <f t="shared" si="10"/>
        <v>-1069</v>
      </c>
      <c r="BI31" s="22">
        <f>BI33+BI34</f>
        <v>-4121</v>
      </c>
      <c r="BJ31" s="29">
        <f t="shared" si="10"/>
        <v>-754</v>
      </c>
      <c r="BK31" s="29">
        <f t="shared" si="10"/>
        <v>-827</v>
      </c>
      <c r="BL31" s="29">
        <f t="shared" si="10"/>
        <v>-824</v>
      </c>
      <c r="BM31" s="29">
        <f t="shared" si="10"/>
        <v>-176</v>
      </c>
      <c r="BN31" s="22">
        <f>BN33+BN34</f>
        <v>-2581</v>
      </c>
      <c r="BO31" s="29">
        <f t="shared" si="10"/>
        <v>-485</v>
      </c>
      <c r="BP31" s="29">
        <f t="shared" si="10"/>
        <v>-829</v>
      </c>
      <c r="BQ31" s="29">
        <f t="shared" si="10"/>
        <v>-482</v>
      </c>
      <c r="BR31" s="22">
        <f t="shared" si="10"/>
        <v>-1796</v>
      </c>
      <c r="BS31" s="34">
        <f t="shared" si="10"/>
        <v>-232</v>
      </c>
      <c r="BT31" s="31">
        <f>BT33+BT34</f>
        <v>-2028</v>
      </c>
      <c r="BU31" s="34">
        <f t="shared" si="10"/>
        <v>-358</v>
      </c>
      <c r="BV31" s="34">
        <f t="shared" si="10"/>
        <v>-645</v>
      </c>
      <c r="BW31" s="34">
        <f t="shared" si="10"/>
        <v>-795</v>
      </c>
      <c r="BX31" s="29">
        <f t="shared" si="10"/>
        <v>-674</v>
      </c>
      <c r="BY31" s="29">
        <f>BY33+BY34</f>
        <v>-587</v>
      </c>
      <c r="BZ31" s="29">
        <f>BZ33+BZ34</f>
        <v>-380</v>
      </c>
      <c r="CA31" s="29">
        <f>CA33+CA34</f>
        <v>-294</v>
      </c>
      <c r="CB31" s="29">
        <f>CB33+CB34</f>
        <v>-499</v>
      </c>
      <c r="CC31" s="29">
        <v>-528</v>
      </c>
      <c r="CD31" s="29">
        <v>-378</v>
      </c>
      <c r="CE31" s="29">
        <v>-583</v>
      </c>
      <c r="CF31" s="29">
        <f>CF33+CF34</f>
        <v>-970</v>
      </c>
      <c r="CG31" s="29">
        <v>-516</v>
      </c>
      <c r="CH31" s="29">
        <v>-334</v>
      </c>
      <c r="CI31" s="29">
        <v>-597</v>
      </c>
      <c r="CJ31" s="29">
        <v>-614</v>
      </c>
      <c r="CK31" s="29">
        <v>-457</v>
      </c>
      <c r="CL31" s="29">
        <f>CL33+CL34</f>
        <v>-49</v>
      </c>
      <c r="CM31" s="29">
        <v>-294</v>
      </c>
      <c r="CN31" s="29">
        <v>344</v>
      </c>
      <c r="CO31" s="29">
        <v>-200</v>
      </c>
      <c r="CP31" s="29">
        <v>-358.36099999999999</v>
      </c>
      <c r="CQ31" s="29">
        <v>-506.80399999999997</v>
      </c>
      <c r="CR31" s="29">
        <v>-253.45100000000002</v>
      </c>
      <c r="CS31" s="29">
        <v>-961.76</v>
      </c>
      <c r="CT31" s="29">
        <v>-1691.6910000000003</v>
      </c>
      <c r="CU31" s="29">
        <v>-1651.4219999999998</v>
      </c>
      <c r="CV31" s="29">
        <v>-1182.105</v>
      </c>
      <c r="CW31" s="29">
        <v>-955.87999999999988</v>
      </c>
      <c r="CX31" s="29">
        <v>-861.69600000000014</v>
      </c>
      <c r="CY31" s="29">
        <v>-572.63</v>
      </c>
      <c r="CZ31" s="29">
        <v>-808.91099999999983</v>
      </c>
      <c r="DA31" s="33" t="s">
        <v>118</v>
      </c>
    </row>
    <row r="32" spans="1:106" s="26" customFormat="1" x14ac:dyDescent="0.25">
      <c r="A32" s="36"/>
      <c r="B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30"/>
      <c r="BD32" s="31"/>
      <c r="BE32" s="29"/>
      <c r="BF32" s="29"/>
      <c r="BG32" s="29"/>
      <c r="BH32" s="30"/>
      <c r="BI32" s="31">
        <f t="shared" si="1"/>
        <v>0</v>
      </c>
      <c r="BJ32" s="29"/>
      <c r="BK32" s="29"/>
      <c r="BL32" s="29"/>
      <c r="BM32" s="29"/>
      <c r="BN32" s="22"/>
      <c r="BO32" s="29"/>
      <c r="BP32" s="29"/>
      <c r="BQ32" s="30"/>
      <c r="BR32" s="31"/>
      <c r="BS32" s="34"/>
      <c r="BT32" s="31"/>
      <c r="BU32" s="34"/>
      <c r="BV32" s="34"/>
      <c r="BW32" s="34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3"/>
    </row>
    <row r="33" spans="1:105" s="26" customFormat="1" x14ac:dyDescent="0.25">
      <c r="A33" s="36" t="s">
        <v>103</v>
      </c>
      <c r="B33" s="28"/>
      <c r="C33" s="26">
        <v>-14</v>
      </c>
      <c r="D33" s="26">
        <v>-19</v>
      </c>
      <c r="E33" s="26">
        <v>-27</v>
      </c>
      <c r="F33" s="26">
        <v>-51</v>
      </c>
      <c r="G33" s="26">
        <v>-361</v>
      </c>
      <c r="H33" s="29">
        <v>-102.133</v>
      </c>
      <c r="I33" s="29">
        <v>-106</v>
      </c>
      <c r="J33" s="29">
        <v>-79</v>
      </c>
      <c r="K33" s="29">
        <v>-84</v>
      </c>
      <c r="L33" s="29">
        <v>-70</v>
      </c>
      <c r="M33" s="29">
        <v>-91</v>
      </c>
      <c r="N33" s="29">
        <v>-95</v>
      </c>
      <c r="O33" s="29">
        <v>-125.69799999999999</v>
      </c>
      <c r="P33" s="29">
        <v>-103.824</v>
      </c>
      <c r="Q33" s="29">
        <v>-136.55099999999999</v>
      </c>
      <c r="R33" s="29">
        <v>-87</v>
      </c>
      <c r="S33" s="29">
        <v>-110</v>
      </c>
      <c r="T33" s="29">
        <v>-135</v>
      </c>
      <c r="U33" s="29">
        <v>-140.45099999999999</v>
      </c>
      <c r="V33" s="29">
        <v>-151.28</v>
      </c>
      <c r="W33" s="29">
        <v>-192</v>
      </c>
      <c r="X33" s="29">
        <v>-247</v>
      </c>
      <c r="Y33" s="29">
        <v>-356.41199999999998</v>
      </c>
      <c r="Z33" s="29">
        <v>-406</v>
      </c>
      <c r="AA33" s="29">
        <v>-638</v>
      </c>
      <c r="AB33" s="29">
        <v>-597</v>
      </c>
      <c r="AC33" s="29">
        <v>-724.24599999999998</v>
      </c>
      <c r="AD33" s="29">
        <v>-940.024</v>
      </c>
      <c r="AE33" s="29">
        <v>-391</v>
      </c>
      <c r="AF33" s="29">
        <v>-589.76599999999996</v>
      </c>
      <c r="AG33" s="29">
        <v>-1471.2239999999999</v>
      </c>
      <c r="AH33" s="29">
        <v>-1389</v>
      </c>
      <c r="AI33" s="29">
        <v>-1660</v>
      </c>
      <c r="AJ33" s="29">
        <v>-1912</v>
      </c>
      <c r="AK33" s="29">
        <v>-1797.5909999999999</v>
      </c>
      <c r="AL33" s="29">
        <v>-1086</v>
      </c>
      <c r="AM33" s="29">
        <v>-473</v>
      </c>
      <c r="AN33" s="29">
        <v>-162.76</v>
      </c>
      <c r="AO33" s="29">
        <v>-992.29100000000005</v>
      </c>
      <c r="AP33" s="29">
        <v>-1308.174</v>
      </c>
      <c r="AQ33" s="29">
        <v>-844</v>
      </c>
      <c r="AR33" s="29">
        <v>-702.73</v>
      </c>
      <c r="AS33" s="29">
        <v>-761.68100000000004</v>
      </c>
      <c r="AT33" s="29">
        <v>-835</v>
      </c>
      <c r="AU33" s="29">
        <v>-867</v>
      </c>
      <c r="AV33" s="29">
        <v>-1330</v>
      </c>
      <c r="AW33" s="29">
        <v>-1231</v>
      </c>
      <c r="AX33" s="29">
        <v>-1054</v>
      </c>
      <c r="AY33" s="29">
        <v>-1008</v>
      </c>
      <c r="AZ33" s="29">
        <v>-1269</v>
      </c>
      <c r="BA33" s="29">
        <v>-967</v>
      </c>
      <c r="BB33" s="29">
        <v>-1052</v>
      </c>
      <c r="BC33" s="30">
        <v>-840</v>
      </c>
      <c r="BD33" s="31">
        <f>SUM(AZ33:BC33)</f>
        <v>-4128</v>
      </c>
      <c r="BE33" s="29">
        <v>-1154</v>
      </c>
      <c r="BF33" s="29">
        <v>-858</v>
      </c>
      <c r="BG33" s="29">
        <v>-1046</v>
      </c>
      <c r="BH33" s="30">
        <v>-1069</v>
      </c>
      <c r="BI33" s="31">
        <f t="shared" si="1"/>
        <v>-4127</v>
      </c>
      <c r="BJ33" s="29">
        <v>-856</v>
      </c>
      <c r="BK33" s="29">
        <v>-963</v>
      </c>
      <c r="BL33" s="29">
        <v>-913</v>
      </c>
      <c r="BM33" s="29">
        <v>-353</v>
      </c>
      <c r="BN33" s="22">
        <f t="shared" si="4"/>
        <v>-3085</v>
      </c>
      <c r="BO33" s="29">
        <v>-373</v>
      </c>
      <c r="BP33" s="29">
        <v>-902</v>
      </c>
      <c r="BQ33" s="30">
        <v>-496</v>
      </c>
      <c r="BR33" s="31">
        <f t="shared" si="5"/>
        <v>-1771</v>
      </c>
      <c r="BS33" s="34">
        <v>-300</v>
      </c>
      <c r="BT33" s="31">
        <f>BR33+BS33</f>
        <v>-2071</v>
      </c>
      <c r="BU33" s="34">
        <v>-385</v>
      </c>
      <c r="BV33" s="34">
        <v>-686</v>
      </c>
      <c r="BW33" s="34">
        <v>-870</v>
      </c>
      <c r="BX33" s="29">
        <v>-645</v>
      </c>
      <c r="BY33" s="29">
        <v>-595</v>
      </c>
      <c r="BZ33" s="29">
        <v>-445</v>
      </c>
      <c r="CA33" s="29">
        <v>-286</v>
      </c>
      <c r="CB33" s="29">
        <v>-521</v>
      </c>
      <c r="CC33" s="29">
        <v>-582</v>
      </c>
      <c r="CD33" s="29">
        <v>-585</v>
      </c>
      <c r="CE33" s="29">
        <v>-629</v>
      </c>
      <c r="CF33" s="29">
        <v>-1053</v>
      </c>
      <c r="CG33" s="29">
        <v>-645</v>
      </c>
      <c r="CH33" s="29">
        <v>-471</v>
      </c>
      <c r="CI33" s="29">
        <v>-730</v>
      </c>
      <c r="CJ33" s="29">
        <v>-959</v>
      </c>
      <c r="CK33" s="29">
        <v>-567</v>
      </c>
      <c r="CL33" s="29">
        <f>-888-CK33</f>
        <v>-321</v>
      </c>
      <c r="CM33" s="29">
        <v>-471</v>
      </c>
      <c r="CN33" s="29">
        <v>-79</v>
      </c>
      <c r="CO33" s="29">
        <v>-377</v>
      </c>
      <c r="CP33" s="29">
        <v>-511.72299999999996</v>
      </c>
      <c r="CQ33" s="29">
        <v>-591.26699999999994</v>
      </c>
      <c r="CR33" s="29">
        <v>-377.3330000000002</v>
      </c>
      <c r="CS33" s="29">
        <v>-1125.405</v>
      </c>
      <c r="CT33" s="29">
        <v>-1790.0290000000002</v>
      </c>
      <c r="CU33" s="29">
        <v>-1751.1019999999999</v>
      </c>
      <c r="CV33" s="29">
        <v>-1411.3150000000001</v>
      </c>
      <c r="CW33" s="29">
        <v>-1163.6469999999999</v>
      </c>
      <c r="CX33" s="29">
        <v>-1091.5970000000002</v>
      </c>
      <c r="CY33" s="29">
        <v>-779.01099999999997</v>
      </c>
      <c r="CZ33" s="29">
        <v>-898.66899999999987</v>
      </c>
      <c r="DA33" s="33" t="s">
        <v>104</v>
      </c>
    </row>
    <row r="34" spans="1:105" s="26" customFormat="1" x14ac:dyDescent="0.25">
      <c r="A34" s="36" t="s">
        <v>105</v>
      </c>
      <c r="B34" s="28">
        <v>-6</v>
      </c>
      <c r="C34" s="26">
        <v>2</v>
      </c>
      <c r="D34" s="26">
        <v>10</v>
      </c>
      <c r="E34" s="26">
        <v>14</v>
      </c>
      <c r="F34" s="26">
        <v>6</v>
      </c>
      <c r="G34" s="26">
        <v>26</v>
      </c>
      <c r="H34" s="29">
        <v>1</v>
      </c>
      <c r="I34" s="29">
        <v>-1</v>
      </c>
      <c r="J34" s="29">
        <v>1.496</v>
      </c>
      <c r="K34" s="29">
        <v>3</v>
      </c>
      <c r="L34" s="29">
        <v>-1</v>
      </c>
      <c r="M34" s="29">
        <v>-5</v>
      </c>
      <c r="N34" s="29">
        <v>-1</v>
      </c>
      <c r="O34" s="29">
        <v>4.4459999999999997</v>
      </c>
      <c r="P34" s="29">
        <v>6</v>
      </c>
      <c r="Q34" s="29">
        <v>8.24</v>
      </c>
      <c r="R34" s="29">
        <v>-18</v>
      </c>
      <c r="S34" s="29">
        <v>-1</v>
      </c>
      <c r="T34" s="29">
        <v>-9</v>
      </c>
      <c r="U34" s="29">
        <v>-36.445999999999998</v>
      </c>
      <c r="V34" s="29">
        <v>-9.14</v>
      </c>
      <c r="W34" s="29">
        <v>-27</v>
      </c>
      <c r="X34" s="29">
        <v>14</v>
      </c>
      <c r="Y34" s="29">
        <v>26.933</v>
      </c>
      <c r="Z34" s="29">
        <v>-41</v>
      </c>
      <c r="AA34" s="29">
        <v>2</v>
      </c>
      <c r="AB34" s="29">
        <v>5</v>
      </c>
      <c r="AC34" s="29">
        <v>-49.420999999999999</v>
      </c>
      <c r="AD34" s="29">
        <v>-5.4379999999999997</v>
      </c>
      <c r="AE34" s="29">
        <v>22</v>
      </c>
      <c r="AF34" s="29">
        <v>43.018999999999998</v>
      </c>
      <c r="AG34" s="29">
        <v>3</v>
      </c>
      <c r="AH34" s="29">
        <v>1</v>
      </c>
      <c r="AI34" s="29">
        <v>-17</v>
      </c>
      <c r="AJ34" s="29">
        <v>55</v>
      </c>
      <c r="AK34" s="29">
        <v>-49</v>
      </c>
      <c r="AL34" s="29">
        <v>-130</v>
      </c>
      <c r="AM34" s="29">
        <v>127</v>
      </c>
      <c r="AN34" s="29">
        <v>-51.523000000000003</v>
      </c>
      <c r="AO34" s="29">
        <v>45.210999999999999</v>
      </c>
      <c r="AP34" s="29">
        <v>-68.445999999999998</v>
      </c>
      <c r="AQ34" s="29">
        <v>-137</v>
      </c>
      <c r="AR34" s="29">
        <v>-92.653999999999996</v>
      </c>
      <c r="AS34" s="29">
        <v>-160.80099999999999</v>
      </c>
      <c r="AT34" s="29">
        <v>-133</v>
      </c>
      <c r="AU34" s="29">
        <v>86</v>
      </c>
      <c r="AV34" s="29">
        <v>-17</v>
      </c>
      <c r="AW34" s="29">
        <v>-26.518999999999998</v>
      </c>
      <c r="AX34" s="29">
        <v>-45</v>
      </c>
      <c r="AY34" s="29">
        <v>-149</v>
      </c>
      <c r="AZ34" s="29">
        <v>-16</v>
      </c>
      <c r="BA34" s="29">
        <v>-100</v>
      </c>
      <c r="BB34" s="29">
        <v>-87</v>
      </c>
      <c r="BC34" s="30">
        <v>5</v>
      </c>
      <c r="BD34" s="31">
        <f>SUM(AZ34:BC34)</f>
        <v>-198</v>
      </c>
      <c r="BE34" s="29">
        <v>-6</v>
      </c>
      <c r="BF34" s="29">
        <v>21</v>
      </c>
      <c r="BG34" s="29">
        <v>-9</v>
      </c>
      <c r="BH34" s="30">
        <v>0</v>
      </c>
      <c r="BI34" s="31">
        <f t="shared" si="1"/>
        <v>6</v>
      </c>
      <c r="BJ34" s="29">
        <v>102</v>
      </c>
      <c r="BK34" s="29">
        <v>136</v>
      </c>
      <c r="BL34" s="29">
        <v>89</v>
      </c>
      <c r="BM34" s="29">
        <v>177</v>
      </c>
      <c r="BN34" s="22">
        <f t="shared" si="4"/>
        <v>504</v>
      </c>
      <c r="BO34" s="29">
        <v>-112</v>
      </c>
      <c r="BP34" s="29">
        <v>73</v>
      </c>
      <c r="BQ34" s="30">
        <v>14</v>
      </c>
      <c r="BR34" s="31">
        <f t="shared" si="5"/>
        <v>-25</v>
      </c>
      <c r="BS34" s="34">
        <v>68</v>
      </c>
      <c r="BT34" s="31">
        <f>BR34+BS34</f>
        <v>43</v>
      </c>
      <c r="BU34" s="34">
        <v>27</v>
      </c>
      <c r="BV34" s="34">
        <v>41</v>
      </c>
      <c r="BW34" s="34">
        <v>75</v>
      </c>
      <c r="BX34" s="29">
        <v>-29</v>
      </c>
      <c r="BY34" s="29">
        <v>8</v>
      </c>
      <c r="BZ34" s="29">
        <v>65</v>
      </c>
      <c r="CA34" s="29">
        <v>-8</v>
      </c>
      <c r="CB34" s="29">
        <v>22</v>
      </c>
      <c r="CC34" s="29">
        <v>54</v>
      </c>
      <c r="CD34" s="29">
        <v>207</v>
      </c>
      <c r="CE34" s="29">
        <v>46</v>
      </c>
      <c r="CF34" s="29">
        <v>83</v>
      </c>
      <c r="CG34" s="29">
        <v>129</v>
      </c>
      <c r="CH34" s="29">
        <v>137</v>
      </c>
      <c r="CI34" s="29">
        <v>133</v>
      </c>
      <c r="CJ34" s="29">
        <v>345</v>
      </c>
      <c r="CK34" s="29">
        <v>110</v>
      </c>
      <c r="CL34" s="29">
        <f>382-CK34</f>
        <v>272</v>
      </c>
      <c r="CM34" s="29">
        <v>177</v>
      </c>
      <c r="CN34" s="29">
        <v>423</v>
      </c>
      <c r="CO34" s="29">
        <v>177</v>
      </c>
      <c r="CP34" s="29">
        <v>153.36199999999999</v>
      </c>
      <c r="CQ34" s="29">
        <v>84.462999999999965</v>
      </c>
      <c r="CR34" s="29">
        <v>123.88200000000003</v>
      </c>
      <c r="CS34" s="29">
        <v>163.64500000000001</v>
      </c>
      <c r="CT34" s="29">
        <v>98.337999999999994</v>
      </c>
      <c r="CU34" s="29">
        <v>99.68</v>
      </c>
      <c r="CV34" s="29">
        <v>229.21000000000004</v>
      </c>
      <c r="CW34" s="29">
        <v>207.767</v>
      </c>
      <c r="CX34" s="29">
        <v>229.90100000000001</v>
      </c>
      <c r="CY34" s="29">
        <v>206.38099999999997</v>
      </c>
      <c r="CZ34" s="29">
        <v>89.758000000000038</v>
      </c>
      <c r="DA34" s="33" t="s">
        <v>106</v>
      </c>
    </row>
    <row r="35" spans="1:105" s="26" customFormat="1" x14ac:dyDescent="0.25">
      <c r="A35" s="36"/>
      <c r="B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31"/>
      <c r="BE35" s="29"/>
      <c r="BF35" s="29"/>
      <c r="BG35" s="29"/>
      <c r="BH35" s="30"/>
      <c r="BI35" s="31"/>
      <c r="BJ35" s="29"/>
      <c r="BK35" s="29"/>
      <c r="BL35" s="29"/>
      <c r="BM35" s="29"/>
      <c r="BN35" s="22"/>
      <c r="BO35" s="29"/>
      <c r="BP35" s="29"/>
      <c r="BQ35" s="30"/>
      <c r="BR35" s="31"/>
      <c r="BS35" s="34"/>
      <c r="BT35" s="31"/>
      <c r="BU35" s="34"/>
      <c r="BV35" s="34"/>
      <c r="BW35" s="34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3"/>
    </row>
    <row r="36" spans="1:105" s="26" customFormat="1" x14ac:dyDescent="0.25">
      <c r="A36" s="36" t="s">
        <v>119</v>
      </c>
      <c r="B36" s="28">
        <v>10</v>
      </c>
      <c r="C36" s="26">
        <v>15</v>
      </c>
      <c r="D36" s="26">
        <v>23</v>
      </c>
      <c r="E36" s="26">
        <v>38</v>
      </c>
      <c r="F36" s="26">
        <v>34</v>
      </c>
      <c r="G36" s="26">
        <v>56</v>
      </c>
      <c r="H36" s="29">
        <v>12</v>
      </c>
      <c r="I36" s="29">
        <v>10</v>
      </c>
      <c r="J36" s="29">
        <v>8</v>
      </c>
      <c r="K36" s="29">
        <v>12</v>
      </c>
      <c r="L36" s="29">
        <v>6</v>
      </c>
      <c r="M36" s="29">
        <v>8</v>
      </c>
      <c r="N36" s="29">
        <v>8</v>
      </c>
      <c r="O36" s="29">
        <v>16</v>
      </c>
      <c r="P36" s="29">
        <v>13</v>
      </c>
      <c r="Q36" s="29">
        <v>24</v>
      </c>
      <c r="R36" s="29">
        <v>3</v>
      </c>
      <c r="S36" s="29">
        <v>13</v>
      </c>
      <c r="T36" s="29">
        <v>14</v>
      </c>
      <c r="U36" s="29">
        <v>5</v>
      </c>
      <c r="V36" s="29">
        <v>30</v>
      </c>
      <c r="W36" s="29">
        <v>17</v>
      </c>
      <c r="X36" s="29">
        <v>42</v>
      </c>
      <c r="Y36" s="29">
        <v>67</v>
      </c>
      <c r="Z36" s="29">
        <v>51</v>
      </c>
      <c r="AA36" s="29">
        <v>82</v>
      </c>
      <c r="AB36" s="29">
        <v>56</v>
      </c>
      <c r="AC36" s="29">
        <v>67</v>
      </c>
      <c r="AD36" s="29">
        <v>75</v>
      </c>
      <c r="AE36" s="29">
        <v>82</v>
      </c>
      <c r="AF36" s="29">
        <v>72</v>
      </c>
      <c r="AG36" s="29">
        <v>71</v>
      </c>
      <c r="AH36" s="29">
        <v>91</v>
      </c>
      <c r="AI36" s="29">
        <v>93</v>
      </c>
      <c r="AJ36" s="29">
        <v>1001</v>
      </c>
      <c r="AK36" s="29">
        <v>71</v>
      </c>
      <c r="AL36" s="29">
        <v>137</v>
      </c>
      <c r="AM36" s="29">
        <v>286</v>
      </c>
      <c r="AN36" s="29">
        <v>134</v>
      </c>
      <c r="AO36" s="29">
        <v>179</v>
      </c>
      <c r="AP36" s="29">
        <v>162</v>
      </c>
      <c r="AQ36" s="29">
        <v>76</v>
      </c>
      <c r="AR36" s="29">
        <v>103</v>
      </c>
      <c r="AS36" s="29">
        <v>27</v>
      </c>
      <c r="AT36" s="29">
        <v>171</v>
      </c>
      <c r="AU36" s="29">
        <v>375</v>
      </c>
      <c r="AV36" s="29">
        <v>176</v>
      </c>
      <c r="AW36" s="29">
        <v>213</v>
      </c>
      <c r="AX36" s="29">
        <v>273</v>
      </c>
      <c r="AY36" s="29">
        <v>356</v>
      </c>
      <c r="AZ36" s="29">
        <v>219</v>
      </c>
      <c r="BA36" s="29">
        <v>345</v>
      </c>
      <c r="BB36" s="29">
        <v>235</v>
      </c>
      <c r="BC36" s="30">
        <v>293</v>
      </c>
      <c r="BD36" s="31">
        <f>SUM(AZ36:BC36)</f>
        <v>1092</v>
      </c>
      <c r="BE36" s="29">
        <v>182</v>
      </c>
      <c r="BF36" s="29">
        <v>252</v>
      </c>
      <c r="BG36" s="29">
        <v>286</v>
      </c>
      <c r="BH36" s="30">
        <v>308</v>
      </c>
      <c r="BI36" s="31">
        <f t="shared" si="1"/>
        <v>1028</v>
      </c>
      <c r="BJ36" s="29">
        <v>294</v>
      </c>
      <c r="BK36" s="29">
        <v>509</v>
      </c>
      <c r="BL36" s="29">
        <v>382</v>
      </c>
      <c r="BM36" s="29">
        <v>489</v>
      </c>
      <c r="BN36" s="22">
        <f t="shared" si="4"/>
        <v>1674</v>
      </c>
      <c r="BO36" s="29">
        <v>247</v>
      </c>
      <c r="BP36" s="29">
        <v>405</v>
      </c>
      <c r="BQ36" s="30">
        <v>289</v>
      </c>
      <c r="BR36" s="31">
        <f t="shared" si="5"/>
        <v>941</v>
      </c>
      <c r="BS36" s="34">
        <v>317</v>
      </c>
      <c r="BT36" s="31">
        <f>BR36+BS36</f>
        <v>1258</v>
      </c>
      <c r="BU36" s="34">
        <v>209</v>
      </c>
      <c r="BV36" s="34">
        <v>239</v>
      </c>
      <c r="BW36" s="34">
        <v>297</v>
      </c>
      <c r="BX36" s="29">
        <v>176</v>
      </c>
      <c r="BY36" s="29">
        <v>170</v>
      </c>
      <c r="BZ36" s="29">
        <v>197</v>
      </c>
      <c r="CA36" s="29">
        <v>485</v>
      </c>
      <c r="CB36" s="29">
        <v>433</v>
      </c>
      <c r="CC36" s="29">
        <v>461</v>
      </c>
      <c r="CD36" s="29">
        <v>407</v>
      </c>
      <c r="CE36" s="29">
        <v>401</v>
      </c>
      <c r="CF36" s="29">
        <v>362</v>
      </c>
      <c r="CG36" s="29">
        <v>330</v>
      </c>
      <c r="CH36" s="29">
        <v>385</v>
      </c>
      <c r="CI36" s="29">
        <v>269</v>
      </c>
      <c r="CJ36" s="29">
        <v>606</v>
      </c>
      <c r="CK36" s="29">
        <v>302</v>
      </c>
      <c r="CL36" s="29">
        <f>722-CK36</f>
        <v>420</v>
      </c>
      <c r="CM36" s="29">
        <v>442</v>
      </c>
      <c r="CN36" s="29">
        <v>692</v>
      </c>
      <c r="CO36" s="29">
        <v>483</v>
      </c>
      <c r="CP36" s="29">
        <v>395.96299999999997</v>
      </c>
      <c r="CQ36" s="29">
        <v>435.6579999999999</v>
      </c>
      <c r="CR36" s="29">
        <v>501.23900000000003</v>
      </c>
      <c r="CS36" s="29">
        <v>400.40899999999999</v>
      </c>
      <c r="CT36" s="29">
        <v>277.75700000000006</v>
      </c>
      <c r="CU36" s="29">
        <v>397.50199999999984</v>
      </c>
      <c r="CV36" s="29">
        <v>466.31599999999997</v>
      </c>
      <c r="CW36" s="29">
        <v>406.09899999999999</v>
      </c>
      <c r="CX36" s="29">
        <v>430.96700000000004</v>
      </c>
      <c r="CY36" s="29">
        <v>611.18900000000008</v>
      </c>
      <c r="CZ36" s="29">
        <v>520.85499999999979</v>
      </c>
      <c r="DA36" s="33" t="s">
        <v>120</v>
      </c>
    </row>
    <row r="37" spans="1:105" s="26" customFormat="1" x14ac:dyDescent="0.25">
      <c r="A37" s="36" t="s">
        <v>121</v>
      </c>
      <c r="B37" s="28">
        <v>-16</v>
      </c>
      <c r="C37" s="26">
        <v>-27</v>
      </c>
      <c r="D37" s="26">
        <v>-32</v>
      </c>
      <c r="E37" s="26">
        <v>-51</v>
      </c>
      <c r="F37" s="26">
        <v>-79</v>
      </c>
      <c r="G37" s="26">
        <v>-391</v>
      </c>
      <c r="H37" s="29">
        <v>-113</v>
      </c>
      <c r="I37" s="29">
        <v>-117</v>
      </c>
      <c r="J37" s="29">
        <v>-86</v>
      </c>
      <c r="K37" s="29">
        <v>-93</v>
      </c>
      <c r="L37" s="29">
        <v>-77</v>
      </c>
      <c r="M37" s="29">
        <v>-104</v>
      </c>
      <c r="N37" s="29">
        <v>-104</v>
      </c>
      <c r="O37" s="29">
        <v>-137</v>
      </c>
      <c r="P37" s="29">
        <v>-111</v>
      </c>
      <c r="Q37" s="29">
        <v>-152</v>
      </c>
      <c r="R37" s="29">
        <v>-108</v>
      </c>
      <c r="S37" s="29">
        <v>-124</v>
      </c>
      <c r="T37" s="29">
        <v>-158</v>
      </c>
      <c r="U37" s="29">
        <v>-182</v>
      </c>
      <c r="V37" s="29">
        <v>-190</v>
      </c>
      <c r="W37" s="29">
        <v>-236</v>
      </c>
      <c r="X37" s="29">
        <v>-276</v>
      </c>
      <c r="Y37" s="29">
        <v>-841</v>
      </c>
      <c r="Z37" s="29">
        <v>-498</v>
      </c>
      <c r="AA37" s="29">
        <v>-451</v>
      </c>
      <c r="AB37" s="29">
        <v>-648</v>
      </c>
      <c r="AC37" s="29">
        <v>-841</v>
      </c>
      <c r="AD37" s="29">
        <v>-1021</v>
      </c>
      <c r="AE37" s="29">
        <v>-451</v>
      </c>
      <c r="AF37" s="29">
        <v>-618</v>
      </c>
      <c r="AG37" s="29">
        <v>-1539</v>
      </c>
      <c r="AH37" s="29">
        <v>-1479</v>
      </c>
      <c r="AI37" s="29">
        <v>-1770</v>
      </c>
      <c r="AJ37" s="29">
        <v>-1958</v>
      </c>
      <c r="AK37" s="29">
        <v>-1918</v>
      </c>
      <c r="AL37" s="29">
        <v>-1353</v>
      </c>
      <c r="AM37" s="29">
        <v>-633</v>
      </c>
      <c r="AN37" s="29">
        <v>-349</v>
      </c>
      <c r="AO37" s="29">
        <v>-1127</v>
      </c>
      <c r="AP37" s="29">
        <v>-1538</v>
      </c>
      <c r="AQ37" s="29">
        <v>-1057</v>
      </c>
      <c r="AR37" s="29">
        <v>-898</v>
      </c>
      <c r="AS37" s="29">
        <v>-950</v>
      </c>
      <c r="AT37" s="29">
        <v>-1139</v>
      </c>
      <c r="AU37" s="29">
        <v>-1156</v>
      </c>
      <c r="AV37" s="29">
        <v>-1523</v>
      </c>
      <c r="AW37" s="29">
        <v>-1470</v>
      </c>
      <c r="AX37" s="29">
        <v>-1372</v>
      </c>
      <c r="AY37" s="29">
        <v>-1513</v>
      </c>
      <c r="AZ37" s="29">
        <v>-1504</v>
      </c>
      <c r="BA37" s="29">
        <v>-1412</v>
      </c>
      <c r="BB37" s="29">
        <v>-1374</v>
      </c>
      <c r="BC37" s="30">
        <v>-1128</v>
      </c>
      <c r="BD37" s="31">
        <f>SUM(AZ37:BC37)</f>
        <v>-5418</v>
      </c>
      <c r="BE37" s="29">
        <v>-1342</v>
      </c>
      <c r="BF37" s="29">
        <v>-1089</v>
      </c>
      <c r="BG37" s="29">
        <v>-1341</v>
      </c>
      <c r="BH37" s="30">
        <v>-1377</v>
      </c>
      <c r="BI37" s="31">
        <f t="shared" si="1"/>
        <v>-5149</v>
      </c>
      <c r="BJ37" s="29">
        <v>-1047</v>
      </c>
      <c r="BK37" s="29">
        <v>-1336</v>
      </c>
      <c r="BL37" s="29">
        <v>-1206</v>
      </c>
      <c r="BM37" s="29">
        <v>-665</v>
      </c>
      <c r="BN37" s="22">
        <f t="shared" si="4"/>
        <v>-4254</v>
      </c>
      <c r="BO37" s="29">
        <v>-732</v>
      </c>
      <c r="BP37" s="29">
        <v>-1234</v>
      </c>
      <c r="BQ37" s="30">
        <v>-771</v>
      </c>
      <c r="BR37" s="31">
        <f t="shared" si="5"/>
        <v>-2737</v>
      </c>
      <c r="BS37" s="34">
        <v>-549</v>
      </c>
      <c r="BT37" s="31">
        <f>BR37+BS37</f>
        <v>-3286</v>
      </c>
      <c r="BU37" s="34">
        <v>-567</v>
      </c>
      <c r="BV37" s="34">
        <v>-884</v>
      </c>
      <c r="BW37" s="34">
        <v>-1092</v>
      </c>
      <c r="BX37" s="29">
        <v>-850</v>
      </c>
      <c r="BY37" s="29">
        <v>-757</v>
      </c>
      <c r="BZ37" s="29">
        <v>-577</v>
      </c>
      <c r="CA37" s="29">
        <v>-779</v>
      </c>
      <c r="CB37" s="29">
        <v>-932</v>
      </c>
      <c r="CC37" s="29">
        <v>-989</v>
      </c>
      <c r="CD37" s="29">
        <v>-785</v>
      </c>
      <c r="CE37" s="29">
        <v>-984</v>
      </c>
      <c r="CF37" s="29">
        <v>-1332</v>
      </c>
      <c r="CG37" s="29">
        <v>-846</v>
      </c>
      <c r="CH37" s="29">
        <v>-720</v>
      </c>
      <c r="CI37" s="29">
        <v>-866</v>
      </c>
      <c r="CJ37" s="29">
        <v>-1219</v>
      </c>
      <c r="CK37" s="29">
        <v>-759</v>
      </c>
      <c r="CL37" s="29">
        <f>-1228-CK37</f>
        <v>-469</v>
      </c>
      <c r="CM37" s="29">
        <v>-736</v>
      </c>
      <c r="CN37" s="29">
        <v>-348</v>
      </c>
      <c r="CO37" s="29">
        <v>-683</v>
      </c>
      <c r="CP37" s="29">
        <v>-755</v>
      </c>
      <c r="CQ37" s="29">
        <v>-942.46199999999976</v>
      </c>
      <c r="CR37" s="29">
        <v>-754.01400000000035</v>
      </c>
      <c r="CS37" s="29">
        <v>-1362.1690000000001</v>
      </c>
      <c r="CT37" s="29">
        <v>-1969.4480000000001</v>
      </c>
      <c r="CU37" s="29">
        <v>-2048.924</v>
      </c>
      <c r="CV37" s="29">
        <v>-1648.421</v>
      </c>
      <c r="CW37" s="29">
        <v>-1361.979</v>
      </c>
      <c r="CX37" s="29">
        <v>-1292.6629999999998</v>
      </c>
      <c r="CY37" s="29">
        <v>-1183.819</v>
      </c>
      <c r="CZ37" s="29">
        <v>-1329.7660000000005</v>
      </c>
      <c r="DA37" s="33" t="s">
        <v>122</v>
      </c>
    </row>
    <row r="38" spans="1:105" s="26" customFormat="1" x14ac:dyDescent="0.25">
      <c r="A38" s="36"/>
      <c r="B38" s="28"/>
      <c r="H38" s="29"/>
      <c r="I38" s="29"/>
      <c r="J38" s="43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31"/>
      <c r="BE38" s="29"/>
      <c r="BF38" s="29"/>
      <c r="BG38" s="29"/>
      <c r="BH38" s="30"/>
      <c r="BI38" s="31"/>
      <c r="BJ38" s="29"/>
      <c r="BK38" s="29"/>
      <c r="BL38" s="29"/>
      <c r="BM38" s="29"/>
      <c r="BN38" s="22"/>
      <c r="BO38" s="29"/>
      <c r="BP38" s="29"/>
      <c r="BQ38" s="30"/>
      <c r="BR38" s="31"/>
      <c r="BS38" s="34"/>
      <c r="BT38" s="31"/>
      <c r="BU38" s="34"/>
      <c r="BV38" s="34"/>
      <c r="BW38" s="34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3"/>
    </row>
    <row r="39" spans="1:105" s="26" customFormat="1" x14ac:dyDescent="0.25">
      <c r="A39" s="36" t="s">
        <v>123</v>
      </c>
      <c r="B39" s="28">
        <v>111</v>
      </c>
      <c r="C39" s="26">
        <v>66</v>
      </c>
      <c r="D39" s="26">
        <v>45</v>
      </c>
      <c r="E39" s="26">
        <v>64</v>
      </c>
      <c r="F39" s="26">
        <v>81</v>
      </c>
      <c r="G39" s="26">
        <v>73</v>
      </c>
      <c r="H39" s="29">
        <v>4</v>
      </c>
      <c r="I39" s="29">
        <v>26</v>
      </c>
      <c r="J39" s="29">
        <v>24</v>
      </c>
      <c r="K39" s="29">
        <v>22</v>
      </c>
      <c r="L39" s="29">
        <v>19</v>
      </c>
      <c r="M39" s="29">
        <v>30</v>
      </c>
      <c r="N39" s="29">
        <v>11</v>
      </c>
      <c r="O39" s="29">
        <v>9.5449999999999999</v>
      </c>
      <c r="P39" s="29">
        <v>12.788</v>
      </c>
      <c r="Q39" s="29">
        <v>49</v>
      </c>
      <c r="R39" s="29">
        <v>30</v>
      </c>
      <c r="S39" s="29">
        <v>42</v>
      </c>
      <c r="T39" s="29">
        <v>37</v>
      </c>
      <c r="U39" s="29">
        <v>60</v>
      </c>
      <c r="V39" s="29">
        <v>56.439</v>
      </c>
      <c r="W39" s="29">
        <v>35</v>
      </c>
      <c r="X39" s="29">
        <v>94</v>
      </c>
      <c r="Y39" s="29">
        <v>101.05</v>
      </c>
      <c r="Z39" s="29">
        <v>152</v>
      </c>
      <c r="AA39" s="29">
        <v>136</v>
      </c>
      <c r="AB39" s="29">
        <v>100</v>
      </c>
      <c r="AC39" s="29">
        <v>114</v>
      </c>
      <c r="AD39" s="29">
        <v>162.886</v>
      </c>
      <c r="AE39" s="29">
        <v>189</v>
      </c>
      <c r="AF39" s="29">
        <v>208.44399999999999</v>
      </c>
      <c r="AG39" s="29">
        <v>200.52500000000001</v>
      </c>
      <c r="AH39" s="29">
        <v>314</v>
      </c>
      <c r="AI39" s="29">
        <v>282</v>
      </c>
      <c r="AJ39" s="29">
        <v>232</v>
      </c>
      <c r="AK39" s="29">
        <v>265.36</v>
      </c>
      <c r="AL39" s="29">
        <v>255.411</v>
      </c>
      <c r="AM39" s="29">
        <v>297</v>
      </c>
      <c r="AN39" s="29">
        <v>167</v>
      </c>
      <c r="AO39" s="29">
        <v>160.34399999999999</v>
      </c>
      <c r="AP39" s="29">
        <v>151</v>
      </c>
      <c r="AQ39" s="29">
        <v>243.626</v>
      </c>
      <c r="AR39" s="29">
        <v>74</v>
      </c>
      <c r="AS39" s="29">
        <v>145</v>
      </c>
      <c r="AT39" s="29">
        <v>178.494</v>
      </c>
      <c r="AU39" s="29">
        <v>112</v>
      </c>
      <c r="AV39" s="29">
        <v>142</v>
      </c>
      <c r="AW39" s="29">
        <v>196.018</v>
      </c>
      <c r="AX39" s="29">
        <v>194</v>
      </c>
      <c r="AY39" s="29">
        <v>142</v>
      </c>
      <c r="AZ39" s="29">
        <v>38</v>
      </c>
      <c r="BA39" s="29">
        <v>-158</v>
      </c>
      <c r="BB39" s="29">
        <v>-59</v>
      </c>
      <c r="BC39" s="30">
        <v>129</v>
      </c>
      <c r="BD39" s="31">
        <f>SUM(AZ39:BC39)</f>
        <v>-50</v>
      </c>
      <c r="BE39" s="29">
        <v>-36</v>
      </c>
      <c r="BF39" s="29">
        <v>43</v>
      </c>
      <c r="BG39" s="29">
        <v>45</v>
      </c>
      <c r="BH39" s="30">
        <v>-45</v>
      </c>
      <c r="BI39" s="31">
        <f t="shared" si="1"/>
        <v>7</v>
      </c>
      <c r="BJ39" s="29">
        <v>-14</v>
      </c>
      <c r="BK39" s="29">
        <v>65</v>
      </c>
      <c r="BL39" s="29">
        <v>145</v>
      </c>
      <c r="BM39" s="29">
        <v>-22</v>
      </c>
      <c r="BN39" s="22">
        <f t="shared" si="4"/>
        <v>174</v>
      </c>
      <c r="BO39" s="29">
        <v>-32</v>
      </c>
      <c r="BP39" s="29">
        <v>54</v>
      </c>
      <c r="BQ39" s="30">
        <v>145</v>
      </c>
      <c r="BR39" s="31">
        <f t="shared" si="5"/>
        <v>167</v>
      </c>
      <c r="BS39" s="34">
        <v>54</v>
      </c>
      <c r="BT39" s="31">
        <f>BR39+BS39</f>
        <v>221</v>
      </c>
      <c r="BU39" s="34">
        <v>43</v>
      </c>
      <c r="BV39" s="34">
        <v>-19</v>
      </c>
      <c r="BW39" s="34">
        <v>17</v>
      </c>
      <c r="BX39" s="29">
        <v>16</v>
      </c>
      <c r="BY39" s="29">
        <v>115</v>
      </c>
      <c r="BZ39" s="29">
        <v>178</v>
      </c>
      <c r="CA39" s="29">
        <v>212</v>
      </c>
      <c r="CB39" s="29">
        <v>204</v>
      </c>
      <c r="CC39" s="29">
        <v>167</v>
      </c>
      <c r="CD39" s="29">
        <v>197</v>
      </c>
      <c r="CE39" s="29">
        <v>187</v>
      </c>
      <c r="CF39" s="29">
        <v>180</v>
      </c>
      <c r="CG39" s="29">
        <v>133</v>
      </c>
      <c r="CH39" s="29">
        <v>135</v>
      </c>
      <c r="CI39" s="29">
        <v>126</v>
      </c>
      <c r="CJ39" s="29">
        <v>115</v>
      </c>
      <c r="CK39" s="29">
        <v>56</v>
      </c>
      <c r="CL39" s="29">
        <f>146-CK39</f>
        <v>90</v>
      </c>
      <c r="CM39" s="29">
        <v>155</v>
      </c>
      <c r="CN39" s="29">
        <v>257</v>
      </c>
      <c r="CO39" s="29">
        <v>97</v>
      </c>
      <c r="CP39" s="29">
        <v>121.29300000000001</v>
      </c>
      <c r="CQ39" s="29">
        <v>144.81100000000001</v>
      </c>
      <c r="CR39" s="29">
        <v>96.215000000000003</v>
      </c>
      <c r="CS39" s="29">
        <v>95.004999999999995</v>
      </c>
      <c r="CT39" s="29">
        <v>1198.6840000000002</v>
      </c>
      <c r="CU39" s="29">
        <v>976.9860000000001</v>
      </c>
      <c r="CV39" s="29">
        <v>694.72699999999986</v>
      </c>
      <c r="CW39" s="29">
        <v>298.24799999999999</v>
      </c>
      <c r="CX39" s="29">
        <v>298.81300000000005</v>
      </c>
      <c r="CY39" s="29">
        <v>238.327</v>
      </c>
      <c r="CZ39" s="29">
        <v>222.18199999999979</v>
      </c>
      <c r="DA39" s="33" t="s">
        <v>124</v>
      </c>
    </row>
    <row r="40" spans="1:105" s="26" customFormat="1" x14ac:dyDescent="0.25">
      <c r="A40" s="35" t="s">
        <v>125</v>
      </c>
      <c r="B40" s="26">
        <v>23</v>
      </c>
      <c r="C40" s="26">
        <v>-20.528000000000002</v>
      </c>
      <c r="D40" s="26">
        <v>-16.170999999999996</v>
      </c>
      <c r="E40" s="26">
        <v>-1.0990000000000038</v>
      </c>
      <c r="F40" s="26">
        <v>9.2659999999999982</v>
      </c>
      <c r="G40" s="26">
        <v>3.5640000000000001</v>
      </c>
      <c r="H40" s="34">
        <v>0</v>
      </c>
      <c r="I40" s="34">
        <v>0</v>
      </c>
      <c r="J40" s="34">
        <v>9.5310000000000024</v>
      </c>
      <c r="K40" s="34">
        <v>0</v>
      </c>
      <c r="L40" s="34">
        <v>5</v>
      </c>
      <c r="M40" s="34">
        <v>17</v>
      </c>
      <c r="N40" s="34">
        <v>-2.2719999999999985</v>
      </c>
      <c r="O40" s="34">
        <v>-5.4859999999999971</v>
      </c>
      <c r="P40" s="34">
        <v>4</v>
      </c>
      <c r="Q40" s="34">
        <v>35</v>
      </c>
      <c r="R40" s="34">
        <v>19.135999999999999</v>
      </c>
      <c r="S40" s="34">
        <v>18.696999999999999</v>
      </c>
      <c r="T40" s="34">
        <v>28</v>
      </c>
      <c r="U40" s="34">
        <v>39</v>
      </c>
      <c r="V40" s="34">
        <v>35.620000000000005</v>
      </c>
      <c r="W40" s="34">
        <v>24</v>
      </c>
      <c r="X40" s="34">
        <v>52</v>
      </c>
      <c r="Y40" s="34">
        <v>86</v>
      </c>
      <c r="Z40" s="34">
        <v>113</v>
      </c>
      <c r="AA40" s="34">
        <v>113</v>
      </c>
      <c r="AB40" s="34">
        <v>91</v>
      </c>
      <c r="AC40" s="34">
        <v>98</v>
      </c>
      <c r="AD40" s="34">
        <v>154</v>
      </c>
      <c r="AE40" s="34">
        <v>170</v>
      </c>
      <c r="AF40" s="34">
        <v>195</v>
      </c>
      <c r="AG40" s="34">
        <v>188</v>
      </c>
      <c r="AH40" s="34">
        <v>275.69099999999997</v>
      </c>
      <c r="AI40" s="34">
        <v>259</v>
      </c>
      <c r="AJ40" s="34">
        <v>222</v>
      </c>
      <c r="AK40" s="34">
        <v>256</v>
      </c>
      <c r="AL40" s="34">
        <v>252</v>
      </c>
      <c r="AM40" s="34">
        <v>286.08</v>
      </c>
      <c r="AN40" s="34">
        <v>165</v>
      </c>
      <c r="AO40" s="34">
        <v>154</v>
      </c>
      <c r="AP40" s="34">
        <v>143</v>
      </c>
      <c r="AQ40" s="34">
        <v>198</v>
      </c>
      <c r="AR40" s="34">
        <v>70</v>
      </c>
      <c r="AS40" s="34">
        <v>139</v>
      </c>
      <c r="AT40" s="34">
        <v>182</v>
      </c>
      <c r="AU40" s="34">
        <v>107</v>
      </c>
      <c r="AV40" s="34">
        <v>142.29900000000001</v>
      </c>
      <c r="AW40" s="34">
        <v>185.52199999999999</v>
      </c>
      <c r="AX40" s="34">
        <v>188</v>
      </c>
      <c r="AY40" s="34">
        <v>117</v>
      </c>
      <c r="AZ40" s="34">
        <f>AZ42+AZ43</f>
        <v>42</v>
      </c>
      <c r="BA40" s="34">
        <f t="shared" ref="BA40:BV40" si="11">BA42+BA43</f>
        <v>-170</v>
      </c>
      <c r="BB40" s="34">
        <f t="shared" si="11"/>
        <v>-51</v>
      </c>
      <c r="BC40" s="34">
        <f t="shared" si="11"/>
        <v>139</v>
      </c>
      <c r="BD40" s="31">
        <f>BD42+BD43</f>
        <v>-40</v>
      </c>
      <c r="BE40" s="34">
        <f t="shared" si="11"/>
        <v>-32</v>
      </c>
      <c r="BF40" s="34">
        <f t="shared" si="11"/>
        <v>48</v>
      </c>
      <c r="BG40" s="34">
        <f t="shared" si="11"/>
        <v>42</v>
      </c>
      <c r="BH40" s="34">
        <f t="shared" si="11"/>
        <v>-57</v>
      </c>
      <c r="BI40" s="31">
        <f t="shared" si="11"/>
        <v>1</v>
      </c>
      <c r="BJ40" s="34">
        <f t="shared" si="11"/>
        <v>-17</v>
      </c>
      <c r="BK40" s="34">
        <f t="shared" si="11"/>
        <v>33</v>
      </c>
      <c r="BL40" s="34">
        <f t="shared" si="11"/>
        <v>152</v>
      </c>
      <c r="BM40" s="34">
        <f t="shared" si="11"/>
        <v>18</v>
      </c>
      <c r="BN40" s="34">
        <f>BN42+BN43</f>
        <v>186</v>
      </c>
      <c r="BO40" s="34">
        <f t="shared" si="11"/>
        <v>-31</v>
      </c>
      <c r="BP40" s="34">
        <f t="shared" si="11"/>
        <v>59</v>
      </c>
      <c r="BQ40" s="34">
        <f t="shared" si="11"/>
        <v>153</v>
      </c>
      <c r="BR40" s="34">
        <f t="shared" si="11"/>
        <v>181</v>
      </c>
      <c r="BS40" s="34">
        <f t="shared" si="11"/>
        <v>59</v>
      </c>
      <c r="BT40" s="31">
        <f t="shared" si="11"/>
        <v>240</v>
      </c>
      <c r="BU40" s="34">
        <f t="shared" si="11"/>
        <v>46</v>
      </c>
      <c r="BV40" s="34">
        <f t="shared" si="11"/>
        <v>-5</v>
      </c>
      <c r="BW40" s="34">
        <v>24</v>
      </c>
      <c r="BX40" s="29">
        <v>10</v>
      </c>
      <c r="BY40" s="29">
        <v>125</v>
      </c>
      <c r="BZ40" s="29">
        <v>168</v>
      </c>
      <c r="CA40" s="29">
        <v>184</v>
      </c>
      <c r="CB40" s="29">
        <v>200</v>
      </c>
      <c r="CC40" s="29">
        <v>159</v>
      </c>
      <c r="CD40" s="29">
        <v>199</v>
      </c>
      <c r="CE40" s="29">
        <v>184</v>
      </c>
      <c r="CF40" s="29">
        <v>176</v>
      </c>
      <c r="CG40" s="29">
        <v>126</v>
      </c>
      <c r="CH40" s="29">
        <v>125</v>
      </c>
      <c r="CI40" s="29">
        <v>131</v>
      </c>
      <c r="CJ40" s="29">
        <v>121</v>
      </c>
      <c r="CK40" s="29">
        <v>66</v>
      </c>
      <c r="CL40" s="29">
        <f>151-CK40</f>
        <v>85</v>
      </c>
      <c r="CM40" s="29">
        <v>148</v>
      </c>
      <c r="CN40" s="29">
        <v>238</v>
      </c>
      <c r="CO40" s="29">
        <v>105</v>
      </c>
      <c r="CP40" s="29">
        <v>130.61600000000001</v>
      </c>
      <c r="CQ40" s="29">
        <v>134.87299999999999</v>
      </c>
      <c r="CR40" s="29">
        <v>101.39000000000001</v>
      </c>
      <c r="CS40" s="29">
        <v>88.423000000000002</v>
      </c>
      <c r="CT40" s="29">
        <v>1215.2239999999999</v>
      </c>
      <c r="CU40" s="29">
        <v>954.096</v>
      </c>
      <c r="CV40" s="29">
        <v>697.57600000000002</v>
      </c>
      <c r="CW40" s="29">
        <v>319.13900000000001</v>
      </c>
      <c r="CX40" s="29">
        <v>316.90099999999995</v>
      </c>
      <c r="CY40" s="29">
        <v>242.995</v>
      </c>
      <c r="CZ40" s="29">
        <v>225.65400000000011</v>
      </c>
      <c r="DA40" s="33" t="s">
        <v>126</v>
      </c>
    </row>
    <row r="41" spans="1:105" s="26" customFormat="1" x14ac:dyDescent="0.25">
      <c r="A41" s="35"/>
      <c r="B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30"/>
      <c r="BD41" s="31"/>
      <c r="BE41" s="29"/>
      <c r="BF41" s="29"/>
      <c r="BG41" s="29"/>
      <c r="BH41" s="30"/>
      <c r="BI41" s="31"/>
      <c r="BJ41" s="29"/>
      <c r="BK41" s="29"/>
      <c r="BL41" s="29"/>
      <c r="BM41" s="29"/>
      <c r="BN41" s="22"/>
      <c r="BO41" s="29"/>
      <c r="BP41" s="29"/>
      <c r="BQ41" s="30"/>
      <c r="BR41" s="31"/>
      <c r="BS41" s="34"/>
      <c r="BT41" s="31"/>
      <c r="BU41" s="34"/>
      <c r="BV41" s="34"/>
      <c r="BW41" s="34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3"/>
    </row>
    <row r="42" spans="1:105" s="26" customFormat="1" x14ac:dyDescent="0.25">
      <c r="A42" s="36" t="s">
        <v>119</v>
      </c>
      <c r="B42" s="28">
        <v>35</v>
      </c>
      <c r="C42" s="26">
        <v>19.861999999999998</v>
      </c>
      <c r="D42" s="26">
        <v>30.01</v>
      </c>
      <c r="E42" s="26">
        <v>74.738</v>
      </c>
      <c r="F42" s="26">
        <v>54.491999999999997</v>
      </c>
      <c r="G42" s="26">
        <v>57.131999999999998</v>
      </c>
      <c r="H42" s="29"/>
      <c r="I42" s="29"/>
      <c r="J42" s="29">
        <v>29.318000000000001</v>
      </c>
      <c r="K42" s="29">
        <v>15</v>
      </c>
      <c r="L42" s="29">
        <v>37</v>
      </c>
      <c r="M42" s="29">
        <v>45</v>
      </c>
      <c r="N42" s="29">
        <v>27.422000000000001</v>
      </c>
      <c r="O42" s="29">
        <v>53.31</v>
      </c>
      <c r="P42" s="29">
        <v>28</v>
      </c>
      <c r="Q42" s="29">
        <v>50</v>
      </c>
      <c r="R42" s="29">
        <v>36</v>
      </c>
      <c r="S42" s="29">
        <v>40.427</v>
      </c>
      <c r="T42" s="29">
        <v>41</v>
      </c>
      <c r="U42" s="29">
        <v>53</v>
      </c>
      <c r="V42" s="29">
        <v>52.484000000000002</v>
      </c>
      <c r="W42" s="29">
        <v>45</v>
      </c>
      <c r="X42" s="29">
        <v>71</v>
      </c>
      <c r="Y42" s="29">
        <v>109</v>
      </c>
      <c r="Z42" s="29">
        <v>171</v>
      </c>
      <c r="AA42" s="29">
        <v>140</v>
      </c>
      <c r="AB42" s="29">
        <v>116</v>
      </c>
      <c r="AC42" s="29">
        <v>146</v>
      </c>
      <c r="AD42" s="29">
        <v>188</v>
      </c>
      <c r="AE42" s="29">
        <v>213</v>
      </c>
      <c r="AF42" s="29">
        <v>253</v>
      </c>
      <c r="AG42" s="29">
        <v>259</v>
      </c>
      <c r="AH42" s="29">
        <v>348.33199999999999</v>
      </c>
      <c r="AI42" s="29">
        <v>331</v>
      </c>
      <c r="AJ42" s="29">
        <v>305</v>
      </c>
      <c r="AK42" s="29">
        <v>349</v>
      </c>
      <c r="AL42" s="29">
        <v>352</v>
      </c>
      <c r="AM42" s="29">
        <v>409.548</v>
      </c>
      <c r="AN42" s="29">
        <v>269</v>
      </c>
      <c r="AO42" s="29">
        <v>273</v>
      </c>
      <c r="AP42" s="29">
        <v>304</v>
      </c>
      <c r="AQ42" s="29">
        <v>336</v>
      </c>
      <c r="AR42" s="29">
        <v>259</v>
      </c>
      <c r="AS42" s="29">
        <v>312</v>
      </c>
      <c r="AT42" s="29">
        <v>388</v>
      </c>
      <c r="AU42" s="29">
        <v>379</v>
      </c>
      <c r="AV42" s="29">
        <v>367.512</v>
      </c>
      <c r="AW42" s="29">
        <v>473.18299999999999</v>
      </c>
      <c r="AX42" s="29">
        <v>483</v>
      </c>
      <c r="AY42" s="29">
        <v>447</v>
      </c>
      <c r="AZ42" s="29">
        <v>401</v>
      </c>
      <c r="BA42" s="29">
        <v>395</v>
      </c>
      <c r="BB42" s="29">
        <v>433</v>
      </c>
      <c r="BC42" s="30">
        <v>623</v>
      </c>
      <c r="BD42" s="31">
        <f>SUM(AZ42:BC42)</f>
        <v>1852</v>
      </c>
      <c r="BE42" s="29">
        <v>330</v>
      </c>
      <c r="BF42" s="29">
        <v>363</v>
      </c>
      <c r="BG42" s="29">
        <v>439</v>
      </c>
      <c r="BH42" s="30">
        <v>448</v>
      </c>
      <c r="BI42" s="31">
        <f t="shared" si="1"/>
        <v>1580</v>
      </c>
      <c r="BJ42" s="29">
        <v>350</v>
      </c>
      <c r="BK42" s="29">
        <v>448</v>
      </c>
      <c r="BL42" s="29">
        <v>528</v>
      </c>
      <c r="BM42" s="29">
        <v>382</v>
      </c>
      <c r="BN42" s="22">
        <f t="shared" si="4"/>
        <v>1708</v>
      </c>
      <c r="BO42" s="29">
        <v>234</v>
      </c>
      <c r="BP42" s="29">
        <v>311</v>
      </c>
      <c r="BQ42" s="30">
        <v>351</v>
      </c>
      <c r="BR42" s="31">
        <f t="shared" si="5"/>
        <v>896</v>
      </c>
      <c r="BS42" s="34">
        <v>286</v>
      </c>
      <c r="BT42" s="31">
        <f>BR42+BS42</f>
        <v>1182</v>
      </c>
      <c r="BU42" s="34">
        <v>179</v>
      </c>
      <c r="BV42" s="34">
        <v>110</v>
      </c>
      <c r="BW42" s="34">
        <v>143</v>
      </c>
      <c r="BX42" s="29">
        <v>132</v>
      </c>
      <c r="BY42" s="29">
        <v>202</v>
      </c>
      <c r="BZ42" s="29">
        <v>254</v>
      </c>
      <c r="CA42" s="29">
        <v>269</v>
      </c>
      <c r="CB42" s="29">
        <v>295</v>
      </c>
      <c r="CC42" s="29">
        <v>242</v>
      </c>
      <c r="CD42" s="29">
        <v>286</v>
      </c>
      <c r="CE42" s="29">
        <v>275</v>
      </c>
      <c r="CF42" s="29">
        <v>276</v>
      </c>
      <c r="CG42" s="29">
        <v>215</v>
      </c>
      <c r="CH42" s="29">
        <v>228</v>
      </c>
      <c r="CI42" s="29">
        <v>250</v>
      </c>
      <c r="CJ42" s="29">
        <v>241</v>
      </c>
      <c r="CK42" s="29">
        <v>188</v>
      </c>
      <c r="CL42" s="29">
        <f>372-CK42</f>
        <v>184</v>
      </c>
      <c r="CM42" s="29">
        <v>310</v>
      </c>
      <c r="CN42" s="29">
        <v>412</v>
      </c>
      <c r="CO42" s="29">
        <v>227</v>
      </c>
      <c r="CP42" s="29">
        <v>264.76300000000003</v>
      </c>
      <c r="CQ42" s="29">
        <v>281.06599999999997</v>
      </c>
      <c r="CR42" s="29">
        <v>360.56200000000007</v>
      </c>
      <c r="CS42" s="29">
        <v>239.971</v>
      </c>
      <c r="CT42" s="29">
        <v>1364.317</v>
      </c>
      <c r="CU42" s="29">
        <v>1174.971</v>
      </c>
      <c r="CV42" s="29">
        <v>840.85800000000017</v>
      </c>
      <c r="CW42" s="29">
        <v>451.53899999999999</v>
      </c>
      <c r="CX42" s="29">
        <v>439.21100000000001</v>
      </c>
      <c r="CY42" s="29">
        <v>390.00399999999991</v>
      </c>
      <c r="CZ42" s="29">
        <v>374.06100000000015</v>
      </c>
      <c r="DA42" s="33" t="s">
        <v>120</v>
      </c>
    </row>
    <row r="43" spans="1:105" s="26" customFormat="1" x14ac:dyDescent="0.25">
      <c r="A43" s="36" t="s">
        <v>121</v>
      </c>
      <c r="B43" s="28">
        <v>-12</v>
      </c>
      <c r="C43" s="26">
        <v>-40.39</v>
      </c>
      <c r="D43" s="26">
        <v>-46.180999999999997</v>
      </c>
      <c r="E43" s="26">
        <v>-75.837000000000003</v>
      </c>
      <c r="F43" s="26">
        <v>-45.225999999999999</v>
      </c>
      <c r="G43" s="26">
        <v>-53.567999999999998</v>
      </c>
      <c r="H43" s="29"/>
      <c r="I43" s="29"/>
      <c r="J43" s="29">
        <v>-19.786999999999999</v>
      </c>
      <c r="K43" s="29">
        <v>-15</v>
      </c>
      <c r="L43" s="29">
        <v>-32</v>
      </c>
      <c r="M43" s="29">
        <v>-28</v>
      </c>
      <c r="N43" s="29">
        <v>-29.693999999999999</v>
      </c>
      <c r="O43" s="29">
        <v>-58.795999999999999</v>
      </c>
      <c r="P43" s="29">
        <v>-24</v>
      </c>
      <c r="Q43" s="29">
        <v>-15</v>
      </c>
      <c r="R43" s="29">
        <v>-16.864000000000001</v>
      </c>
      <c r="S43" s="29">
        <v>-21.73</v>
      </c>
      <c r="T43" s="29">
        <v>-13</v>
      </c>
      <c r="U43" s="29">
        <v>-14</v>
      </c>
      <c r="V43" s="29">
        <v>-16.864000000000001</v>
      </c>
      <c r="W43" s="29">
        <v>-21</v>
      </c>
      <c r="X43" s="29">
        <v>-19</v>
      </c>
      <c r="Y43" s="29">
        <v>-23</v>
      </c>
      <c r="Z43" s="29">
        <v>-58</v>
      </c>
      <c r="AA43" s="29">
        <v>-27</v>
      </c>
      <c r="AB43" s="29">
        <v>-25</v>
      </c>
      <c r="AC43" s="29">
        <v>-48</v>
      </c>
      <c r="AD43" s="29">
        <v>-34</v>
      </c>
      <c r="AE43" s="29">
        <v>-43</v>
      </c>
      <c r="AF43" s="29">
        <v>-58</v>
      </c>
      <c r="AG43" s="29">
        <v>-71</v>
      </c>
      <c r="AH43" s="29">
        <v>-72.641000000000005</v>
      </c>
      <c r="AI43" s="29">
        <v>-72</v>
      </c>
      <c r="AJ43" s="29">
        <v>-83</v>
      </c>
      <c r="AK43" s="29">
        <v>-93</v>
      </c>
      <c r="AL43" s="29">
        <v>-100</v>
      </c>
      <c r="AM43" s="29">
        <v>-123.468</v>
      </c>
      <c r="AN43" s="29">
        <v>-104</v>
      </c>
      <c r="AO43" s="29">
        <v>-119</v>
      </c>
      <c r="AP43" s="29">
        <v>-161</v>
      </c>
      <c r="AQ43" s="29">
        <v>-138</v>
      </c>
      <c r="AR43" s="29">
        <v>-189</v>
      </c>
      <c r="AS43" s="29">
        <v>-173</v>
      </c>
      <c r="AT43" s="29">
        <v>-206</v>
      </c>
      <c r="AU43" s="29">
        <v>-272</v>
      </c>
      <c r="AV43" s="29">
        <v>-225.21299999999999</v>
      </c>
      <c r="AW43" s="29">
        <v>-287.661</v>
      </c>
      <c r="AX43" s="29">
        <v>-295</v>
      </c>
      <c r="AY43" s="29">
        <v>-330</v>
      </c>
      <c r="AZ43" s="29">
        <v>-359</v>
      </c>
      <c r="BA43" s="29">
        <v>-565</v>
      </c>
      <c r="BB43" s="29">
        <v>-484</v>
      </c>
      <c r="BC43" s="30">
        <v>-484</v>
      </c>
      <c r="BD43" s="31">
        <f>SUM(AZ43:BC43)</f>
        <v>-1892</v>
      </c>
      <c r="BE43" s="29">
        <v>-362</v>
      </c>
      <c r="BF43" s="29">
        <v>-315</v>
      </c>
      <c r="BG43" s="29">
        <v>-397</v>
      </c>
      <c r="BH43" s="30">
        <v>-505</v>
      </c>
      <c r="BI43" s="31">
        <f t="shared" si="1"/>
        <v>-1579</v>
      </c>
      <c r="BJ43" s="29">
        <v>-367</v>
      </c>
      <c r="BK43" s="29">
        <v>-415</v>
      </c>
      <c r="BL43" s="29">
        <v>-376</v>
      </c>
      <c r="BM43" s="29">
        <v>-364</v>
      </c>
      <c r="BN43" s="22">
        <f t="shared" si="4"/>
        <v>-1522</v>
      </c>
      <c r="BO43" s="29">
        <v>-265</v>
      </c>
      <c r="BP43" s="29">
        <v>-252</v>
      </c>
      <c r="BQ43" s="30">
        <v>-198</v>
      </c>
      <c r="BR43" s="31">
        <f t="shared" si="5"/>
        <v>-715</v>
      </c>
      <c r="BS43" s="34">
        <v>-227</v>
      </c>
      <c r="BT43" s="31">
        <f>BR43+BS43</f>
        <v>-942</v>
      </c>
      <c r="BU43" s="34">
        <v>-133</v>
      </c>
      <c r="BV43" s="34">
        <v>-115</v>
      </c>
      <c r="BW43" s="34">
        <v>-119</v>
      </c>
      <c r="BX43" s="29">
        <v>-122</v>
      </c>
      <c r="BY43" s="29">
        <v>-77</v>
      </c>
      <c r="BZ43" s="29">
        <v>-86</v>
      </c>
      <c r="CA43" s="29">
        <v>-85</v>
      </c>
      <c r="CB43" s="29">
        <v>-95</v>
      </c>
      <c r="CC43" s="29">
        <v>-83</v>
      </c>
      <c r="CD43" s="29">
        <v>-87</v>
      </c>
      <c r="CE43" s="29">
        <v>-91</v>
      </c>
      <c r="CF43" s="29">
        <v>-100</v>
      </c>
      <c r="CG43" s="29">
        <v>-89</v>
      </c>
      <c r="CH43" s="29">
        <v>-103</v>
      </c>
      <c r="CI43" s="29">
        <v>-119</v>
      </c>
      <c r="CJ43" s="29">
        <v>-120</v>
      </c>
      <c r="CK43" s="29">
        <v>-122</v>
      </c>
      <c r="CL43" s="29">
        <f>-221-CK43</f>
        <v>-99</v>
      </c>
      <c r="CM43" s="29">
        <v>-162</v>
      </c>
      <c r="CN43" s="29">
        <v>-174</v>
      </c>
      <c r="CO43" s="29">
        <v>-122</v>
      </c>
      <c r="CP43" s="29">
        <v>-134.14699999999999</v>
      </c>
      <c r="CQ43" s="29">
        <v>-146.19300000000001</v>
      </c>
      <c r="CR43" s="29">
        <v>-259.17199999999991</v>
      </c>
      <c r="CS43" s="29">
        <v>-151.548</v>
      </c>
      <c r="CT43" s="29">
        <v>-149.09300000000002</v>
      </c>
      <c r="CU43" s="29">
        <v>-220.87499999999994</v>
      </c>
      <c r="CV43" s="29">
        <v>-143.28200000000004</v>
      </c>
      <c r="CW43" s="29">
        <v>-132.4</v>
      </c>
      <c r="CX43" s="29">
        <v>-122.31</v>
      </c>
      <c r="CY43" s="29">
        <v>-147.00899999999999</v>
      </c>
      <c r="CZ43" s="29">
        <v>-148.40699999999998</v>
      </c>
      <c r="DA43" s="33" t="s">
        <v>122</v>
      </c>
    </row>
    <row r="44" spans="1:105" s="26" customFormat="1" x14ac:dyDescent="0.25">
      <c r="A44" s="36"/>
      <c r="B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/>
      <c r="BD44" s="31"/>
      <c r="BE44" s="29"/>
      <c r="BF44" s="29"/>
      <c r="BG44" s="29"/>
      <c r="BH44" s="30"/>
      <c r="BI44" s="31">
        <f t="shared" si="1"/>
        <v>0</v>
      </c>
      <c r="BJ44" s="29"/>
      <c r="BK44" s="29"/>
      <c r="BL44" s="29"/>
      <c r="BM44" s="29"/>
      <c r="BN44" s="22"/>
      <c r="BO44" s="29"/>
      <c r="BP44" s="29"/>
      <c r="BQ44" s="30"/>
      <c r="BR44" s="31"/>
      <c r="BS44" s="34"/>
      <c r="BT44" s="31"/>
      <c r="BU44" s="34"/>
      <c r="BV44" s="34"/>
      <c r="BW44" s="34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3"/>
    </row>
    <row r="45" spans="1:105" s="26" customFormat="1" x14ac:dyDescent="0.25">
      <c r="A45" s="36" t="s">
        <v>127</v>
      </c>
      <c r="B45" s="28">
        <v>-2</v>
      </c>
      <c r="D45" s="26">
        <v>1</v>
      </c>
      <c r="E45" s="26">
        <v>-1</v>
      </c>
      <c r="H45" s="29"/>
      <c r="I45" s="29"/>
      <c r="J45" s="29"/>
      <c r="K45" s="29"/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1</v>
      </c>
      <c r="AG45" s="29">
        <v>3</v>
      </c>
      <c r="AH45" s="29">
        <v>1</v>
      </c>
      <c r="AI45" s="29">
        <v>4</v>
      </c>
      <c r="AJ45" s="29">
        <v>1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-3</v>
      </c>
      <c r="AW45" s="29">
        <v>-4</v>
      </c>
      <c r="AX45" s="29">
        <v>10</v>
      </c>
      <c r="AY45" s="29">
        <v>-2</v>
      </c>
      <c r="AZ45" s="29">
        <v>-3</v>
      </c>
      <c r="BA45" s="29">
        <v>-2</v>
      </c>
      <c r="BB45" s="29">
        <v>-2</v>
      </c>
      <c r="BC45" s="30">
        <v>0</v>
      </c>
      <c r="BD45" s="31">
        <f>SUM(AZ45:BC45)</f>
        <v>-7</v>
      </c>
      <c r="BE45" s="29">
        <v>-3</v>
      </c>
      <c r="BF45" s="29">
        <v>-2</v>
      </c>
      <c r="BG45" s="29">
        <v>-2</v>
      </c>
      <c r="BH45" s="30">
        <v>-6</v>
      </c>
      <c r="BI45" s="31">
        <f t="shared" si="1"/>
        <v>-13</v>
      </c>
      <c r="BJ45" s="29">
        <v>-2</v>
      </c>
      <c r="BK45" s="29">
        <v>-2</v>
      </c>
      <c r="BL45" s="29">
        <v>-1</v>
      </c>
      <c r="BM45" s="29">
        <v>-2</v>
      </c>
      <c r="BN45" s="22">
        <f t="shared" si="4"/>
        <v>-7</v>
      </c>
      <c r="BO45" s="29">
        <v>0</v>
      </c>
      <c r="BP45" s="29">
        <v>-2</v>
      </c>
      <c r="BQ45" s="30">
        <v>-1</v>
      </c>
      <c r="BR45" s="31">
        <f t="shared" si="5"/>
        <v>-3</v>
      </c>
      <c r="BS45" s="34">
        <v>-41</v>
      </c>
      <c r="BT45" s="31">
        <f>BR45+BS45</f>
        <v>-44</v>
      </c>
      <c r="BU45" s="34">
        <v>-40</v>
      </c>
      <c r="BV45" s="34">
        <v>0</v>
      </c>
      <c r="BW45" s="34">
        <v>0</v>
      </c>
      <c r="BX45" s="29">
        <v>0</v>
      </c>
      <c r="BY45" s="29">
        <v>0</v>
      </c>
      <c r="BZ45" s="29">
        <v>0</v>
      </c>
      <c r="CA45" s="29">
        <v>100</v>
      </c>
      <c r="CB45" s="29">
        <v>0</v>
      </c>
      <c r="CC45" s="29">
        <v>0</v>
      </c>
      <c r="CD45" s="29">
        <v>1</v>
      </c>
      <c r="CE45" s="29">
        <v>1</v>
      </c>
      <c r="CF45" s="29">
        <v>0</v>
      </c>
      <c r="CG45" s="29">
        <v>-2</v>
      </c>
      <c r="CH45" s="29">
        <v>0</v>
      </c>
      <c r="CI45" s="29">
        <v>-2</v>
      </c>
      <c r="CJ45" s="29">
        <v>-15</v>
      </c>
      <c r="CK45" s="29">
        <v>0</v>
      </c>
      <c r="CL45" s="29">
        <f>-8-CK45</f>
        <v>-8</v>
      </c>
      <c r="CM45" s="29">
        <v>0</v>
      </c>
      <c r="CN45" s="29">
        <v>1</v>
      </c>
      <c r="CO45" s="29">
        <v>0</v>
      </c>
      <c r="CP45" s="29">
        <v>-5.1459999999999999</v>
      </c>
      <c r="CQ45" s="29">
        <v>3.6999999999999998E-2</v>
      </c>
      <c r="CR45" s="29">
        <v>0.94299999999999951</v>
      </c>
      <c r="CS45" s="29">
        <v>-0.32700000000000001</v>
      </c>
      <c r="CT45" s="29">
        <v>0.253</v>
      </c>
      <c r="CU45" s="29">
        <v>2.0659999999999998</v>
      </c>
      <c r="CV45" s="29">
        <v>-1.994</v>
      </c>
      <c r="CW45" s="29">
        <v>3.3879999999999999</v>
      </c>
      <c r="CX45" s="29">
        <v>-10.154999999999999</v>
      </c>
      <c r="CY45" s="29">
        <v>-1.6619999999999999</v>
      </c>
      <c r="CZ45" s="29">
        <v>-1.1890000000000001</v>
      </c>
      <c r="DA45" s="33" t="s">
        <v>128</v>
      </c>
    </row>
    <row r="46" spans="1:105" s="26" customFormat="1" x14ac:dyDescent="0.25">
      <c r="A46" s="36"/>
      <c r="B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30"/>
      <c r="BD46" s="31"/>
      <c r="BE46" s="29"/>
      <c r="BF46" s="29"/>
      <c r="BG46" s="29"/>
      <c r="BH46" s="30"/>
      <c r="BI46" s="31"/>
      <c r="BJ46" s="29"/>
      <c r="BK46" s="29"/>
      <c r="BL46" s="29"/>
      <c r="BM46" s="29"/>
      <c r="BN46" s="22"/>
      <c r="BO46" s="29"/>
      <c r="BP46" s="29"/>
      <c r="BQ46" s="30"/>
      <c r="BR46" s="31"/>
      <c r="BS46" s="34"/>
      <c r="BT46" s="31"/>
      <c r="BU46" s="34"/>
      <c r="BV46" s="34"/>
      <c r="BW46" s="34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3"/>
    </row>
    <row r="47" spans="1:105" s="26" customFormat="1" x14ac:dyDescent="0.25">
      <c r="A47" s="36" t="s">
        <v>129</v>
      </c>
      <c r="B47" s="29">
        <v>-502</v>
      </c>
      <c r="C47" s="29">
        <v>-895</v>
      </c>
      <c r="D47" s="29">
        <v>-1203</v>
      </c>
      <c r="E47" s="29">
        <v>-1366</v>
      </c>
      <c r="F47" s="29">
        <v>-828</v>
      </c>
      <c r="G47" s="29">
        <v>-442</v>
      </c>
      <c r="H47" s="29">
        <v>-31.586999999999989</v>
      </c>
      <c r="I47" s="29">
        <v>6</v>
      </c>
      <c r="J47" s="29">
        <v>-185</v>
      </c>
      <c r="K47" s="29">
        <v>-107</v>
      </c>
      <c r="L47" s="29">
        <v>-245</v>
      </c>
      <c r="M47" s="29">
        <v>-280</v>
      </c>
      <c r="N47" s="29">
        <v>-222</v>
      </c>
      <c r="O47" s="29">
        <v>-333.17</v>
      </c>
      <c r="P47" s="29">
        <v>-325.29899999999998</v>
      </c>
      <c r="Q47" s="29">
        <v>-569</v>
      </c>
      <c r="R47" s="29">
        <v>-624.47900000000004</v>
      </c>
      <c r="S47" s="29">
        <v>-843</v>
      </c>
      <c r="T47" s="29">
        <v>-774</v>
      </c>
      <c r="U47" s="29">
        <v>-637</v>
      </c>
      <c r="V47" s="29">
        <v>-695</v>
      </c>
      <c r="W47" s="29">
        <v>-922.625</v>
      </c>
      <c r="X47" s="29">
        <v>-527</v>
      </c>
      <c r="Y47" s="29">
        <v>-378.47299999999996</v>
      </c>
      <c r="Z47" s="29">
        <v>2</v>
      </c>
      <c r="AA47" s="29">
        <v>376.43900000000008</v>
      </c>
      <c r="AB47" s="29">
        <v>395</v>
      </c>
      <c r="AC47" s="29">
        <v>91</v>
      </c>
      <c r="AD47" s="29">
        <v>245.12799999999999</v>
      </c>
      <c r="AE47" s="29">
        <v>1000</v>
      </c>
      <c r="AF47" s="29">
        <v>1421.655</v>
      </c>
      <c r="AG47" s="29">
        <v>1048</v>
      </c>
      <c r="AH47" s="29">
        <v>997</v>
      </c>
      <c r="AI47" s="29">
        <v>2291</v>
      </c>
      <c r="AJ47" s="29">
        <v>1896</v>
      </c>
      <c r="AK47" s="29">
        <v>1291</v>
      </c>
      <c r="AL47" s="29">
        <v>-7.8849999999999909</v>
      </c>
      <c r="AM47" s="29">
        <v>-541</v>
      </c>
      <c r="AN47" s="29">
        <v>2980</v>
      </c>
      <c r="AO47" s="29">
        <v>979</v>
      </c>
      <c r="AP47" s="29">
        <v>867</v>
      </c>
      <c r="AQ47" s="29">
        <v>1202</v>
      </c>
      <c r="AR47" s="29">
        <v>1196.6589999999999</v>
      </c>
      <c r="AS47" s="29">
        <v>1109</v>
      </c>
      <c r="AT47" s="29">
        <v>321</v>
      </c>
      <c r="AU47" s="29">
        <v>970.61500000000001</v>
      </c>
      <c r="AV47" s="29">
        <v>1804</v>
      </c>
      <c r="AW47" s="29">
        <v>1046.8179999999998</v>
      </c>
      <c r="AX47" s="29">
        <v>666</v>
      </c>
      <c r="AY47" s="29">
        <v>521</v>
      </c>
      <c r="AZ47" s="29">
        <f t="shared" ref="AZ47:BX47" si="12">AZ48-AZ52</f>
        <v>1766</v>
      </c>
      <c r="BA47" s="29">
        <f t="shared" si="12"/>
        <v>2659</v>
      </c>
      <c r="BB47" s="29">
        <f t="shared" si="12"/>
        <v>926</v>
      </c>
      <c r="BC47" s="29">
        <f t="shared" si="12"/>
        <v>2743</v>
      </c>
      <c r="BD47" s="22">
        <f t="shared" si="12"/>
        <v>8094</v>
      </c>
      <c r="BE47" s="29">
        <f t="shared" si="12"/>
        <v>2656</v>
      </c>
      <c r="BF47" s="29">
        <f t="shared" si="12"/>
        <v>623</v>
      </c>
      <c r="BG47" s="29">
        <f t="shared" si="12"/>
        <v>1776</v>
      </c>
      <c r="BH47" s="29">
        <f t="shared" si="12"/>
        <v>1434</v>
      </c>
      <c r="BI47" s="22">
        <f t="shared" si="12"/>
        <v>6489</v>
      </c>
      <c r="BJ47" s="29">
        <f t="shared" si="12"/>
        <v>610</v>
      </c>
      <c r="BK47" s="29">
        <f t="shared" si="12"/>
        <v>1001</v>
      </c>
      <c r="BL47" s="29">
        <f t="shared" si="12"/>
        <v>495</v>
      </c>
      <c r="BM47" s="29">
        <f t="shared" si="12"/>
        <v>1313</v>
      </c>
      <c r="BN47" s="22">
        <f t="shared" si="12"/>
        <v>3419</v>
      </c>
      <c r="BO47" s="29">
        <f t="shared" si="12"/>
        <v>4415</v>
      </c>
      <c r="BP47" s="29">
        <f t="shared" si="12"/>
        <v>1857</v>
      </c>
      <c r="BQ47" s="29">
        <f t="shared" si="12"/>
        <v>307</v>
      </c>
      <c r="BR47" s="22">
        <f t="shared" si="12"/>
        <v>6579</v>
      </c>
      <c r="BS47" s="34">
        <f t="shared" si="12"/>
        <v>2447</v>
      </c>
      <c r="BT47" s="31">
        <f>BT48-BT52</f>
        <v>9026</v>
      </c>
      <c r="BU47" s="34">
        <f t="shared" si="12"/>
        <v>2036</v>
      </c>
      <c r="BV47" s="34">
        <f t="shared" si="12"/>
        <v>145</v>
      </c>
      <c r="BW47" s="34">
        <f t="shared" si="12"/>
        <v>-207</v>
      </c>
      <c r="BX47" s="29">
        <f t="shared" si="12"/>
        <v>787</v>
      </c>
      <c r="BY47" s="29">
        <f>BY48-BY52</f>
        <v>-308</v>
      </c>
      <c r="BZ47" s="29">
        <f>BZ48-BZ52</f>
        <v>-90</v>
      </c>
      <c r="CA47" s="29">
        <f>CA48-CA52</f>
        <v>119</v>
      </c>
      <c r="CB47" s="29">
        <f>CB48-CB52</f>
        <v>480</v>
      </c>
      <c r="CC47" s="29">
        <v>463</v>
      </c>
      <c r="CD47" s="29">
        <v>1327</v>
      </c>
      <c r="CE47" s="29">
        <v>674</v>
      </c>
      <c r="CF47" s="29">
        <f>CF48-CF52</f>
        <v>727</v>
      </c>
      <c r="CG47" s="29">
        <v>215</v>
      </c>
      <c r="CH47" s="29">
        <v>-274</v>
      </c>
      <c r="CI47" s="29">
        <v>399</v>
      </c>
      <c r="CJ47" s="29">
        <v>-475</v>
      </c>
      <c r="CK47" s="29">
        <v>1394</v>
      </c>
      <c r="CL47" s="29">
        <f>CL48-CL52</f>
        <v>-445</v>
      </c>
      <c r="CM47" s="29">
        <v>1157</v>
      </c>
      <c r="CN47" s="29">
        <v>295</v>
      </c>
      <c r="CO47" s="29">
        <v>-15</v>
      </c>
      <c r="CP47" s="29">
        <v>592.95299999999975</v>
      </c>
      <c r="CQ47" s="29">
        <v>878.94800000000009</v>
      </c>
      <c r="CR47" s="29">
        <v>3595.4850000000001</v>
      </c>
      <c r="CS47" s="29">
        <v>1195.6099999999997</v>
      </c>
      <c r="CT47" s="29">
        <v>4102.4380500000007</v>
      </c>
      <c r="CU47" s="29">
        <v>4297.241</v>
      </c>
      <c r="CV47" s="29">
        <v>2889.8699500000002</v>
      </c>
      <c r="CW47" s="29">
        <v>-1302.6109999999999</v>
      </c>
      <c r="CX47" s="29">
        <v>794.03800000000035</v>
      </c>
      <c r="CY47" s="29">
        <v>109.87799999999987</v>
      </c>
      <c r="CZ47" s="29">
        <v>4682.6909999999998</v>
      </c>
      <c r="DA47" s="33" t="s">
        <v>130</v>
      </c>
    </row>
    <row r="48" spans="1:105" s="26" customFormat="1" ht="26.4" x14ac:dyDescent="0.25">
      <c r="A48" s="36" t="s">
        <v>131</v>
      </c>
      <c r="B48" s="29">
        <v>24</v>
      </c>
      <c r="C48" s="29">
        <v>217</v>
      </c>
      <c r="D48" s="29">
        <v>103</v>
      </c>
      <c r="E48" s="29">
        <v>-22</v>
      </c>
      <c r="F48" s="29">
        <v>81</v>
      </c>
      <c r="G48" s="29">
        <v>115</v>
      </c>
      <c r="H48" s="29">
        <v>70</v>
      </c>
      <c r="I48" s="29">
        <v>43</v>
      </c>
      <c r="J48" s="29">
        <v>67</v>
      </c>
      <c r="K48" s="29">
        <v>-7</v>
      </c>
      <c r="L48" s="29">
        <v>57</v>
      </c>
      <c r="M48" s="29">
        <v>31</v>
      </c>
      <c r="N48" s="29">
        <v>114</v>
      </c>
      <c r="O48" s="29">
        <v>225.35399999999998</v>
      </c>
      <c r="P48" s="29">
        <v>187</v>
      </c>
      <c r="Q48" s="29">
        <v>204</v>
      </c>
      <c r="R48" s="29">
        <v>235</v>
      </c>
      <c r="S48" s="29">
        <v>353</v>
      </c>
      <c r="T48" s="29">
        <v>1275</v>
      </c>
      <c r="U48" s="29">
        <v>22</v>
      </c>
      <c r="V48" s="29">
        <v>217</v>
      </c>
      <c r="W48" s="29">
        <v>-57.931000000000012</v>
      </c>
      <c r="X48" s="29">
        <v>451</v>
      </c>
      <c r="Y48" s="29">
        <v>713.41499999999996</v>
      </c>
      <c r="Z48" s="29">
        <v>285</v>
      </c>
      <c r="AA48" s="29">
        <v>708</v>
      </c>
      <c r="AB48" s="29">
        <v>589</v>
      </c>
      <c r="AC48" s="29">
        <v>659</v>
      </c>
      <c r="AD48" s="29">
        <v>152.541</v>
      </c>
      <c r="AE48" s="29">
        <v>346</v>
      </c>
      <c r="AF48" s="29">
        <v>655</v>
      </c>
      <c r="AG48" s="29">
        <v>929</v>
      </c>
      <c r="AH48" s="29">
        <v>427</v>
      </c>
      <c r="AI48" s="29">
        <v>-78</v>
      </c>
      <c r="AJ48" s="29">
        <v>1304</v>
      </c>
      <c r="AK48" s="29">
        <v>1752</v>
      </c>
      <c r="AL48" s="29">
        <v>1244.115</v>
      </c>
      <c r="AM48" s="29">
        <v>162</v>
      </c>
      <c r="AN48" s="29">
        <v>2949</v>
      </c>
      <c r="AO48" s="29">
        <v>944</v>
      </c>
      <c r="AP48" s="29">
        <v>627</v>
      </c>
      <c r="AQ48" s="29">
        <v>1544</v>
      </c>
      <c r="AR48" s="29">
        <v>1881.6589999999999</v>
      </c>
      <c r="AS48" s="29">
        <v>1321</v>
      </c>
      <c r="AT48" s="29">
        <v>1088</v>
      </c>
      <c r="AU48" s="29">
        <v>1699</v>
      </c>
      <c r="AV48" s="29">
        <v>2573</v>
      </c>
      <c r="AW48" s="29">
        <v>1647.8519999999999</v>
      </c>
      <c r="AX48" s="29">
        <v>1404</v>
      </c>
      <c r="AY48" s="29">
        <v>1213</v>
      </c>
      <c r="AZ48" s="29">
        <f>AZ50+AZ51</f>
        <v>2939</v>
      </c>
      <c r="BA48" s="29">
        <f t="shared" ref="BA48:BQ48" si="13">BA50+BA51</f>
        <v>3009</v>
      </c>
      <c r="BB48" s="29">
        <f t="shared" si="13"/>
        <v>2634</v>
      </c>
      <c r="BC48" s="29">
        <f t="shared" si="13"/>
        <v>3283</v>
      </c>
      <c r="BD48" s="22">
        <f t="shared" si="13"/>
        <v>11865</v>
      </c>
      <c r="BE48" s="29">
        <f t="shared" si="13"/>
        <v>3975</v>
      </c>
      <c r="BF48" s="29">
        <f t="shared" si="13"/>
        <v>1607</v>
      </c>
      <c r="BG48" s="29">
        <f t="shared" si="13"/>
        <v>3189</v>
      </c>
      <c r="BH48" s="29">
        <f t="shared" si="13"/>
        <v>3000</v>
      </c>
      <c r="BI48" s="22">
        <f>BI50+BI51</f>
        <v>11771</v>
      </c>
      <c r="BJ48" s="29">
        <f t="shared" si="13"/>
        <v>3447</v>
      </c>
      <c r="BK48" s="29">
        <f t="shared" si="13"/>
        <v>2716</v>
      </c>
      <c r="BL48" s="29">
        <f t="shared" si="13"/>
        <v>1915</v>
      </c>
      <c r="BM48" s="29">
        <f t="shared" si="13"/>
        <v>3614</v>
      </c>
      <c r="BN48" s="22">
        <f>BN50+BN51</f>
        <v>11692</v>
      </c>
      <c r="BO48" s="29">
        <f t="shared" si="13"/>
        <v>6367</v>
      </c>
      <c r="BP48" s="29">
        <f t="shared" si="13"/>
        <v>2568</v>
      </c>
      <c r="BQ48" s="29">
        <f t="shared" si="13"/>
        <v>796</v>
      </c>
      <c r="BR48" s="22">
        <f>BR50+BR51</f>
        <v>9731</v>
      </c>
      <c r="BS48" s="34">
        <f t="shared" ref="BS48:CA48" si="14">BS50+BS51</f>
        <v>3990</v>
      </c>
      <c r="BT48" s="31">
        <f t="shared" si="14"/>
        <v>13721</v>
      </c>
      <c r="BU48" s="34">
        <f t="shared" si="14"/>
        <v>3098</v>
      </c>
      <c r="BV48" s="34">
        <f t="shared" si="14"/>
        <v>975</v>
      </c>
      <c r="BW48" s="34">
        <f t="shared" si="14"/>
        <v>500</v>
      </c>
      <c r="BX48" s="29">
        <f t="shared" si="14"/>
        <v>2672</v>
      </c>
      <c r="BY48" s="29">
        <f>BY50+BY51</f>
        <v>2346</v>
      </c>
      <c r="BZ48" s="29">
        <f t="shared" si="14"/>
        <v>995</v>
      </c>
      <c r="CA48" s="29">
        <f t="shared" si="14"/>
        <v>1114</v>
      </c>
      <c r="CB48" s="29">
        <f>CB50+CB51</f>
        <v>964</v>
      </c>
      <c r="CC48" s="29">
        <v>986</v>
      </c>
      <c r="CD48" s="29">
        <v>1714</v>
      </c>
      <c r="CE48" s="29">
        <v>645</v>
      </c>
      <c r="CF48" s="29">
        <f>CF50+CF51</f>
        <v>1441</v>
      </c>
      <c r="CG48" s="29">
        <v>1255</v>
      </c>
      <c r="CH48" s="29">
        <v>-671</v>
      </c>
      <c r="CI48" s="29">
        <v>6</v>
      </c>
      <c r="CJ48" s="29">
        <v>661</v>
      </c>
      <c r="CK48" s="29">
        <v>1527</v>
      </c>
      <c r="CL48" s="29">
        <f>CL50+CL51</f>
        <v>-724</v>
      </c>
      <c r="CM48" s="29">
        <v>-290</v>
      </c>
      <c r="CN48" s="29">
        <v>720</v>
      </c>
      <c r="CO48" s="29">
        <v>524</v>
      </c>
      <c r="CP48" s="29">
        <v>171.19400000000002</v>
      </c>
      <c r="CQ48" s="29">
        <v>44.460000000000022</v>
      </c>
      <c r="CR48" s="29">
        <v>1823.6800000000003</v>
      </c>
      <c r="CS48" s="29">
        <v>848.89699999999993</v>
      </c>
      <c r="CT48" s="29">
        <v>2527.38805</v>
      </c>
      <c r="CU48" s="29">
        <v>2370.2570000000005</v>
      </c>
      <c r="CV48" s="29">
        <v>2033.0519499999998</v>
      </c>
      <c r="CW48" s="29">
        <v>-1118.3579999999999</v>
      </c>
      <c r="CX48" s="29">
        <v>1108.366</v>
      </c>
      <c r="CY48" s="29">
        <v>-335.09200000000033</v>
      </c>
      <c r="CZ48" s="29">
        <v>3598.6910000000007</v>
      </c>
      <c r="DA48" s="33" t="s">
        <v>132</v>
      </c>
    </row>
    <row r="49" spans="1:106" s="26" customFormat="1" x14ac:dyDescent="0.25">
      <c r="A49" s="35" t="s">
        <v>133</v>
      </c>
      <c r="B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31"/>
      <c r="BE49" s="29"/>
      <c r="BF49" s="29"/>
      <c r="BG49" s="29"/>
      <c r="BH49" s="30"/>
      <c r="BI49" s="31"/>
      <c r="BJ49" s="29"/>
      <c r="BK49" s="29"/>
      <c r="BL49" s="29"/>
      <c r="BM49" s="29"/>
      <c r="BN49" s="22"/>
      <c r="BO49" s="29"/>
      <c r="BP49" s="29"/>
      <c r="BQ49" s="30"/>
      <c r="BR49" s="31"/>
      <c r="BS49" s="34"/>
      <c r="BT49" s="31"/>
      <c r="BU49" s="34"/>
      <c r="BV49" s="34"/>
      <c r="BW49" s="34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3" t="s">
        <v>134</v>
      </c>
    </row>
    <row r="50" spans="1:106" s="26" customFormat="1" x14ac:dyDescent="0.25">
      <c r="A50" s="36" t="s">
        <v>135</v>
      </c>
      <c r="B50" s="28"/>
      <c r="G50" s="26">
        <v>1</v>
      </c>
      <c r="H50" s="29"/>
      <c r="I50" s="29"/>
      <c r="J50" s="29">
        <v>0</v>
      </c>
      <c r="K50" s="29">
        <v>0</v>
      </c>
      <c r="L50" s="29">
        <v>27</v>
      </c>
      <c r="M50" s="29">
        <v>29</v>
      </c>
      <c r="N50" s="29">
        <v>57</v>
      </c>
      <c r="O50" s="29">
        <v>213</v>
      </c>
      <c r="P50" s="29">
        <v>71</v>
      </c>
      <c r="Q50" s="29">
        <v>274</v>
      </c>
      <c r="R50" s="29">
        <v>210</v>
      </c>
      <c r="S50" s="29">
        <v>379</v>
      </c>
      <c r="T50" s="29">
        <v>383</v>
      </c>
      <c r="U50" s="29">
        <v>287</v>
      </c>
      <c r="V50" s="29">
        <v>366</v>
      </c>
      <c r="W50" s="29">
        <v>168</v>
      </c>
      <c r="X50" s="29">
        <v>306</v>
      </c>
      <c r="Y50" s="29">
        <v>220.41499999999999</v>
      </c>
      <c r="Z50" s="29">
        <v>256</v>
      </c>
      <c r="AA50" s="29">
        <v>438</v>
      </c>
      <c r="AB50" s="29">
        <v>140</v>
      </c>
      <c r="AC50" s="29">
        <v>382</v>
      </c>
      <c r="AD50" s="29">
        <v>103.541</v>
      </c>
      <c r="AE50" s="29">
        <v>80</v>
      </c>
      <c r="AF50" s="29">
        <v>30</v>
      </c>
      <c r="AG50" s="29">
        <v>345</v>
      </c>
      <c r="AH50" s="29">
        <v>-161</v>
      </c>
      <c r="AI50" s="29">
        <v>73</v>
      </c>
      <c r="AJ50" s="29">
        <v>159</v>
      </c>
      <c r="AK50" s="29">
        <v>38</v>
      </c>
      <c r="AL50" s="29">
        <v>81.114999999999995</v>
      </c>
      <c r="AM50" s="29">
        <v>278</v>
      </c>
      <c r="AN50" s="29">
        <v>53</v>
      </c>
      <c r="AO50" s="29">
        <v>91</v>
      </c>
      <c r="AP50" s="29">
        <v>82</v>
      </c>
      <c r="AQ50" s="29">
        <v>100</v>
      </c>
      <c r="AR50" s="29">
        <v>47.243000000000002</v>
      </c>
      <c r="AS50" s="29">
        <v>63</v>
      </c>
      <c r="AT50" s="29">
        <v>60</v>
      </c>
      <c r="AU50" s="29">
        <v>62</v>
      </c>
      <c r="AV50" s="29">
        <v>25</v>
      </c>
      <c r="AW50" s="29">
        <v>65.176000000000002</v>
      </c>
      <c r="AX50" s="29">
        <v>256</v>
      </c>
      <c r="AY50" s="29">
        <v>187</v>
      </c>
      <c r="AZ50" s="29">
        <v>207</v>
      </c>
      <c r="BA50" s="29">
        <v>482</v>
      </c>
      <c r="BB50" s="29">
        <v>236</v>
      </c>
      <c r="BC50" s="30">
        <v>267</v>
      </c>
      <c r="BD50" s="31">
        <f>SUM(AZ50:BC50)</f>
        <v>1192</v>
      </c>
      <c r="BE50" s="29">
        <v>185</v>
      </c>
      <c r="BF50" s="29">
        <v>260</v>
      </c>
      <c r="BG50" s="29">
        <v>342</v>
      </c>
      <c r="BH50" s="30">
        <v>703</v>
      </c>
      <c r="BI50" s="31">
        <f t="shared" si="1"/>
        <v>1490</v>
      </c>
      <c r="BJ50" s="29">
        <v>164</v>
      </c>
      <c r="BK50" s="29">
        <v>321</v>
      </c>
      <c r="BL50" s="29">
        <v>944</v>
      </c>
      <c r="BM50" s="29">
        <v>780</v>
      </c>
      <c r="BN50" s="22">
        <f t="shared" si="4"/>
        <v>2209</v>
      </c>
      <c r="BO50" s="29">
        <v>1064</v>
      </c>
      <c r="BP50" s="29">
        <v>633</v>
      </c>
      <c r="BQ50" s="30">
        <v>927</v>
      </c>
      <c r="BR50" s="31">
        <f t="shared" si="5"/>
        <v>2624</v>
      </c>
      <c r="BS50" s="34">
        <v>636</v>
      </c>
      <c r="BT50" s="31">
        <f>BR50+BS50</f>
        <v>3260</v>
      </c>
      <c r="BU50" s="34">
        <v>810</v>
      </c>
      <c r="BV50" s="34">
        <v>680</v>
      </c>
      <c r="BW50" s="34">
        <v>597</v>
      </c>
      <c r="BX50" s="29">
        <v>487</v>
      </c>
      <c r="BY50" s="29">
        <v>531</v>
      </c>
      <c r="BZ50" s="29">
        <v>504</v>
      </c>
      <c r="CA50" s="29">
        <v>576</v>
      </c>
      <c r="CB50" s="29">
        <v>953</v>
      </c>
      <c r="CC50" s="29">
        <v>562</v>
      </c>
      <c r="CD50" s="29">
        <v>758</v>
      </c>
      <c r="CE50" s="29">
        <v>242</v>
      </c>
      <c r="CF50" s="29">
        <v>199</v>
      </c>
      <c r="CG50" s="29">
        <v>817</v>
      </c>
      <c r="CH50" s="29">
        <v>427</v>
      </c>
      <c r="CI50" s="29">
        <v>421</v>
      </c>
      <c r="CJ50" s="29">
        <v>767</v>
      </c>
      <c r="CK50" s="29">
        <v>337</v>
      </c>
      <c r="CL50" s="29">
        <f>519-CK50</f>
        <v>182</v>
      </c>
      <c r="CM50" s="29">
        <v>1</v>
      </c>
      <c r="CN50" s="29">
        <v>305</v>
      </c>
      <c r="CO50" s="29">
        <v>106</v>
      </c>
      <c r="CP50" s="29">
        <v>76.540999999999997</v>
      </c>
      <c r="CQ50" s="29">
        <v>-50.513999999999982</v>
      </c>
      <c r="CR50" s="29">
        <v>-55.04000000000002</v>
      </c>
      <c r="CS50" s="29">
        <v>-36.271999999999998</v>
      </c>
      <c r="CT50" s="29">
        <v>99.037999999999997</v>
      </c>
      <c r="CU50" s="29">
        <v>-22.672999999999995</v>
      </c>
      <c r="CV50" s="29">
        <v>132.11700000000002</v>
      </c>
      <c r="CW50" s="29">
        <v>58.587000000000003</v>
      </c>
      <c r="CX50" s="29">
        <v>-161.048</v>
      </c>
      <c r="CY50" s="29">
        <v>1857.2239999999999</v>
      </c>
      <c r="CZ50" s="29">
        <v>120.46199999999999</v>
      </c>
      <c r="DA50" s="33" t="s">
        <v>136</v>
      </c>
    </row>
    <row r="51" spans="1:106" s="26" customFormat="1" ht="12.75" customHeight="1" x14ac:dyDescent="0.25">
      <c r="A51" s="36" t="s">
        <v>137</v>
      </c>
      <c r="B51" s="28">
        <v>24</v>
      </c>
      <c r="C51" s="26">
        <v>217</v>
      </c>
      <c r="D51" s="26">
        <v>103</v>
      </c>
      <c r="E51" s="26">
        <v>-22</v>
      </c>
      <c r="F51" s="26">
        <v>81</v>
      </c>
      <c r="G51" s="26">
        <v>114</v>
      </c>
      <c r="H51" s="29">
        <v>70</v>
      </c>
      <c r="I51" s="29">
        <v>43</v>
      </c>
      <c r="J51" s="29">
        <v>67</v>
      </c>
      <c r="K51" s="29">
        <v>-7</v>
      </c>
      <c r="L51" s="29">
        <v>30</v>
      </c>
      <c r="M51" s="29">
        <v>2</v>
      </c>
      <c r="N51" s="29">
        <v>57</v>
      </c>
      <c r="O51" s="29">
        <v>12.353999999999999</v>
      </c>
      <c r="P51" s="29">
        <v>116</v>
      </c>
      <c r="Q51" s="29">
        <v>-70</v>
      </c>
      <c r="R51" s="29">
        <v>25</v>
      </c>
      <c r="S51" s="29">
        <v>-26</v>
      </c>
      <c r="T51" s="29">
        <v>892</v>
      </c>
      <c r="U51" s="29">
        <v>-265</v>
      </c>
      <c r="V51" s="29">
        <v>-149</v>
      </c>
      <c r="W51" s="29">
        <v>-225.93100000000001</v>
      </c>
      <c r="X51" s="29">
        <v>145</v>
      </c>
      <c r="Y51" s="29">
        <v>493</v>
      </c>
      <c r="Z51" s="29">
        <v>29</v>
      </c>
      <c r="AA51" s="29">
        <v>270</v>
      </c>
      <c r="AB51" s="29">
        <v>449</v>
      </c>
      <c r="AC51" s="29">
        <v>277</v>
      </c>
      <c r="AD51" s="29">
        <v>49</v>
      </c>
      <c r="AE51" s="29">
        <v>266</v>
      </c>
      <c r="AF51" s="29">
        <v>625</v>
      </c>
      <c r="AG51" s="29">
        <v>584</v>
      </c>
      <c r="AH51" s="29">
        <v>588</v>
      </c>
      <c r="AI51" s="29">
        <v>-151</v>
      </c>
      <c r="AJ51" s="29">
        <v>1145</v>
      </c>
      <c r="AK51" s="29">
        <v>1714</v>
      </c>
      <c r="AL51" s="29">
        <v>1163</v>
      </c>
      <c r="AM51" s="29">
        <v>-116</v>
      </c>
      <c r="AN51" s="29">
        <v>2896</v>
      </c>
      <c r="AO51" s="29">
        <v>853</v>
      </c>
      <c r="AP51" s="29">
        <v>545</v>
      </c>
      <c r="AQ51" s="29">
        <v>1444</v>
      </c>
      <c r="AR51" s="29">
        <v>1834.4159999999999</v>
      </c>
      <c r="AS51" s="29">
        <v>1258</v>
      </c>
      <c r="AT51" s="29">
        <v>1028</v>
      </c>
      <c r="AU51" s="29">
        <v>1637</v>
      </c>
      <c r="AV51" s="29">
        <v>2548</v>
      </c>
      <c r="AW51" s="29">
        <v>1582.6759999999999</v>
      </c>
      <c r="AX51" s="29">
        <v>1148</v>
      </c>
      <c r="AY51" s="29">
        <v>1026</v>
      </c>
      <c r="AZ51" s="29">
        <v>2732</v>
      </c>
      <c r="BA51" s="29">
        <v>2527</v>
      </c>
      <c r="BB51" s="29">
        <v>2398</v>
      </c>
      <c r="BC51" s="30">
        <v>3016</v>
      </c>
      <c r="BD51" s="31">
        <f>SUM(AZ51:BC51)</f>
        <v>10673</v>
      </c>
      <c r="BE51" s="29">
        <v>3790</v>
      </c>
      <c r="BF51" s="29">
        <v>1347</v>
      </c>
      <c r="BG51" s="29">
        <v>2847</v>
      </c>
      <c r="BH51" s="30">
        <v>2297</v>
      </c>
      <c r="BI51" s="31">
        <f t="shared" si="1"/>
        <v>10281</v>
      </c>
      <c r="BJ51" s="29">
        <v>3283</v>
      </c>
      <c r="BK51" s="29">
        <v>2395</v>
      </c>
      <c r="BL51" s="29">
        <v>971</v>
      </c>
      <c r="BM51" s="29">
        <v>2834</v>
      </c>
      <c r="BN51" s="22">
        <f t="shared" si="4"/>
        <v>9483</v>
      </c>
      <c r="BO51" s="29">
        <v>5303</v>
      </c>
      <c r="BP51" s="29">
        <v>1935</v>
      </c>
      <c r="BQ51" s="30">
        <v>-131</v>
      </c>
      <c r="BR51" s="31">
        <f t="shared" si="5"/>
        <v>7107</v>
      </c>
      <c r="BS51" s="34">
        <v>3354</v>
      </c>
      <c r="BT51" s="31">
        <f>BR51+BS51</f>
        <v>10461</v>
      </c>
      <c r="BU51" s="34">
        <v>2288</v>
      </c>
      <c r="BV51" s="34">
        <v>295</v>
      </c>
      <c r="BW51" s="34">
        <v>-97</v>
      </c>
      <c r="BX51" s="29">
        <v>2185</v>
      </c>
      <c r="BY51" s="29">
        <v>1815</v>
      </c>
      <c r="BZ51" s="29">
        <v>491</v>
      </c>
      <c r="CA51" s="29">
        <v>538</v>
      </c>
      <c r="CB51" s="29">
        <v>11</v>
      </c>
      <c r="CC51" s="29">
        <v>424</v>
      </c>
      <c r="CD51" s="29">
        <v>956</v>
      </c>
      <c r="CE51" s="29">
        <v>403</v>
      </c>
      <c r="CF51" s="29">
        <v>1242</v>
      </c>
      <c r="CG51" s="29">
        <v>438</v>
      </c>
      <c r="CH51" s="29">
        <v>-1098</v>
      </c>
      <c r="CI51" s="29">
        <v>-415</v>
      </c>
      <c r="CJ51" s="29">
        <v>-106</v>
      </c>
      <c r="CK51" s="29">
        <v>1190</v>
      </c>
      <c r="CL51" s="29">
        <f>284-CK51</f>
        <v>-906</v>
      </c>
      <c r="CM51" s="29">
        <v>-291</v>
      </c>
      <c r="CN51" s="29">
        <v>415</v>
      </c>
      <c r="CO51" s="29">
        <v>418</v>
      </c>
      <c r="CP51" s="29">
        <v>94.653000000000006</v>
      </c>
      <c r="CQ51" s="29">
        <v>94.974000000000004</v>
      </c>
      <c r="CR51" s="29">
        <v>1878.7200000000003</v>
      </c>
      <c r="CS51" s="29">
        <v>885.16899999999998</v>
      </c>
      <c r="CT51" s="29">
        <v>2428.35005</v>
      </c>
      <c r="CU51" s="29">
        <v>2392.9300000000003</v>
      </c>
      <c r="CV51" s="29">
        <v>1900.9349499999998</v>
      </c>
      <c r="CW51" s="29">
        <v>-1176.9449999999999</v>
      </c>
      <c r="CX51" s="29">
        <v>1269.414</v>
      </c>
      <c r="CY51" s="29">
        <v>-2192.3160000000003</v>
      </c>
      <c r="CZ51" s="29">
        <v>3478.2290000000007</v>
      </c>
      <c r="DA51" s="33" t="s">
        <v>138</v>
      </c>
    </row>
    <row r="52" spans="1:106" ht="28.5" customHeight="1" x14ac:dyDescent="0.25">
      <c r="A52" s="44" t="s">
        <v>139</v>
      </c>
      <c r="B52" s="29">
        <v>526</v>
      </c>
      <c r="C52" s="29">
        <v>1112</v>
      </c>
      <c r="D52" s="29">
        <v>1306</v>
      </c>
      <c r="E52" s="29">
        <v>1344</v>
      </c>
      <c r="F52" s="29">
        <v>909</v>
      </c>
      <c r="G52" s="29">
        <v>557</v>
      </c>
      <c r="H52" s="29">
        <v>101.58699999999999</v>
      </c>
      <c r="I52" s="29">
        <v>37</v>
      </c>
      <c r="J52" s="29">
        <v>252</v>
      </c>
      <c r="K52" s="29">
        <v>100</v>
      </c>
      <c r="L52" s="29">
        <v>302</v>
      </c>
      <c r="M52" s="29">
        <v>311</v>
      </c>
      <c r="N52" s="29">
        <v>336</v>
      </c>
      <c r="O52" s="29">
        <v>558.524</v>
      </c>
      <c r="P52" s="29">
        <v>512.29899999999998</v>
      </c>
      <c r="Q52" s="29">
        <v>773</v>
      </c>
      <c r="R52" s="29">
        <v>859.47900000000004</v>
      </c>
      <c r="S52" s="29">
        <v>1196</v>
      </c>
      <c r="T52" s="29">
        <v>2049</v>
      </c>
      <c r="U52" s="29">
        <v>659</v>
      </c>
      <c r="V52" s="29">
        <v>912</v>
      </c>
      <c r="W52" s="29">
        <v>864.69399999999996</v>
      </c>
      <c r="X52" s="29">
        <v>978</v>
      </c>
      <c r="Y52" s="29">
        <v>1091.8879999999999</v>
      </c>
      <c r="Z52" s="29">
        <v>283</v>
      </c>
      <c r="AA52" s="29">
        <v>331.56099999999992</v>
      </c>
      <c r="AB52" s="29">
        <v>194</v>
      </c>
      <c r="AC52" s="29">
        <v>568</v>
      </c>
      <c r="AD52" s="29">
        <v>-92.586999999999989</v>
      </c>
      <c r="AE52" s="29">
        <v>-654</v>
      </c>
      <c r="AF52" s="29">
        <v>-766.65499999999997</v>
      </c>
      <c r="AG52" s="29">
        <v>-119</v>
      </c>
      <c r="AH52" s="29">
        <v>-570</v>
      </c>
      <c r="AI52" s="29">
        <v>-2369</v>
      </c>
      <c r="AJ52" s="29">
        <v>-592</v>
      </c>
      <c r="AK52" s="29">
        <v>461</v>
      </c>
      <c r="AL52" s="29">
        <v>1252</v>
      </c>
      <c r="AM52" s="29">
        <v>703</v>
      </c>
      <c r="AN52" s="29">
        <v>-31</v>
      </c>
      <c r="AO52" s="29">
        <v>-35</v>
      </c>
      <c r="AP52" s="29">
        <v>-240</v>
      </c>
      <c r="AQ52" s="29">
        <v>342</v>
      </c>
      <c r="AR52" s="29">
        <v>685</v>
      </c>
      <c r="AS52" s="29">
        <v>212</v>
      </c>
      <c r="AT52" s="29">
        <v>767</v>
      </c>
      <c r="AU52" s="29">
        <v>728.38499999999999</v>
      </c>
      <c r="AV52" s="29">
        <v>769</v>
      </c>
      <c r="AW52" s="29">
        <v>601.03399999999999</v>
      </c>
      <c r="AX52" s="29">
        <v>738</v>
      </c>
      <c r="AY52" s="29">
        <v>692</v>
      </c>
      <c r="AZ52" s="29">
        <f>AZ54+AZ55+AZ56+AZ57</f>
        <v>1173</v>
      </c>
      <c r="BA52" s="29">
        <f t="shared" ref="BA52:BQ52" si="15">BA54+BA55+BA56+BA57</f>
        <v>350</v>
      </c>
      <c r="BB52" s="29">
        <f t="shared" si="15"/>
        <v>1708</v>
      </c>
      <c r="BC52" s="29">
        <f t="shared" si="15"/>
        <v>540</v>
      </c>
      <c r="BD52" s="22">
        <f>BD54+BD55+BD56+BD57</f>
        <v>3771</v>
      </c>
      <c r="BE52" s="29">
        <f t="shared" si="15"/>
        <v>1319</v>
      </c>
      <c r="BF52" s="29">
        <f t="shared" si="15"/>
        <v>984</v>
      </c>
      <c r="BG52" s="29">
        <f t="shared" si="15"/>
        <v>1413</v>
      </c>
      <c r="BH52" s="29">
        <f t="shared" si="15"/>
        <v>1566</v>
      </c>
      <c r="BI52" s="22">
        <f>BI54+BI55+BI56+BI57</f>
        <v>5282</v>
      </c>
      <c r="BJ52" s="29">
        <f t="shared" si="15"/>
        <v>2837</v>
      </c>
      <c r="BK52" s="29">
        <f t="shared" si="15"/>
        <v>1715</v>
      </c>
      <c r="BL52" s="29">
        <f t="shared" si="15"/>
        <v>1420</v>
      </c>
      <c r="BM52" s="29">
        <f t="shared" si="15"/>
        <v>2301</v>
      </c>
      <c r="BN52" s="22">
        <f t="shared" si="15"/>
        <v>8273</v>
      </c>
      <c r="BO52" s="29">
        <f t="shared" si="15"/>
        <v>1952</v>
      </c>
      <c r="BP52" s="29">
        <f t="shared" si="15"/>
        <v>711</v>
      </c>
      <c r="BQ52" s="29">
        <f t="shared" si="15"/>
        <v>489</v>
      </c>
      <c r="BR52" s="22">
        <f>BR54+BR55+BR56+BR57</f>
        <v>3152</v>
      </c>
      <c r="BS52" s="34">
        <f>BS54+BS55+BS56+BS57</f>
        <v>1543</v>
      </c>
      <c r="BT52" s="31">
        <f>BT54+BT55+BT56+BT57</f>
        <v>4695</v>
      </c>
      <c r="BU52" s="34">
        <f t="shared" ref="BU52:CA52" si="16">BU54+BU55+BU56+BU57</f>
        <v>1062</v>
      </c>
      <c r="BV52" s="34">
        <f t="shared" si="16"/>
        <v>830</v>
      </c>
      <c r="BW52" s="34">
        <f t="shared" si="16"/>
        <v>707</v>
      </c>
      <c r="BX52" s="29">
        <f t="shared" si="16"/>
        <v>1885</v>
      </c>
      <c r="BY52" s="29">
        <f t="shared" si="16"/>
        <v>2654</v>
      </c>
      <c r="BZ52" s="29">
        <f t="shared" si="16"/>
        <v>1085</v>
      </c>
      <c r="CA52" s="29">
        <f t="shared" si="16"/>
        <v>995</v>
      </c>
      <c r="CB52" s="29">
        <f>CB54+CB55+CB56+CB57</f>
        <v>484</v>
      </c>
      <c r="CC52" s="29">
        <v>523</v>
      </c>
      <c r="CD52" s="29">
        <v>387</v>
      </c>
      <c r="CE52" s="29">
        <v>-29</v>
      </c>
      <c r="CF52" s="29">
        <f>CF54+CF55+CF56+CF57</f>
        <v>714</v>
      </c>
      <c r="CG52" s="29">
        <v>1040</v>
      </c>
      <c r="CH52" s="29">
        <v>-397</v>
      </c>
      <c r="CI52" s="29">
        <v>-393</v>
      </c>
      <c r="CJ52" s="29">
        <v>1136</v>
      </c>
      <c r="CK52" s="29">
        <v>133</v>
      </c>
      <c r="CL52" s="29">
        <f>CL54+CL55+CL56+CL57</f>
        <v>-279</v>
      </c>
      <c r="CM52" s="29">
        <v>-1447</v>
      </c>
      <c r="CN52" s="29">
        <v>425</v>
      </c>
      <c r="CO52" s="29">
        <v>539</v>
      </c>
      <c r="CP52" s="29">
        <v>-421.75899999999979</v>
      </c>
      <c r="CQ52" s="29">
        <v>-834.48800000000006</v>
      </c>
      <c r="CR52" s="29">
        <v>-1771.8049999999998</v>
      </c>
      <c r="CS52" s="29">
        <v>-346.71299999999985</v>
      </c>
      <c r="CT52" s="29">
        <v>-1575.0500000000006</v>
      </c>
      <c r="CU52" s="29">
        <v>-1926.983999999999</v>
      </c>
      <c r="CV52" s="29">
        <v>-856.81800000000021</v>
      </c>
      <c r="CW52" s="29">
        <v>184.25300000000004</v>
      </c>
      <c r="CX52" s="29">
        <v>314.32799999999963</v>
      </c>
      <c r="CY52" s="29">
        <v>-444.9700000000002</v>
      </c>
      <c r="CZ52" s="29">
        <v>-1083.9999999999989</v>
      </c>
      <c r="DA52" s="45" t="s">
        <v>140</v>
      </c>
      <c r="DB52" s="26"/>
    </row>
    <row r="53" spans="1:106" x14ac:dyDescent="0.25">
      <c r="A53" s="44" t="s">
        <v>141</v>
      </c>
      <c r="B53" s="46"/>
      <c r="C53" s="18"/>
      <c r="D53" s="18" t="s">
        <v>142</v>
      </c>
      <c r="E53" s="18" t="s">
        <v>142</v>
      </c>
      <c r="F53" s="18" t="s">
        <v>142</v>
      </c>
      <c r="G53" s="1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0"/>
      <c r="BD53" s="31"/>
      <c r="BE53" s="29"/>
      <c r="BF53" s="29"/>
      <c r="BG53" s="29"/>
      <c r="BH53" s="30"/>
      <c r="BI53" s="31"/>
      <c r="BJ53" s="29"/>
      <c r="BK53" s="29"/>
      <c r="BL53" s="29"/>
      <c r="BM53" s="29"/>
      <c r="BN53" s="22"/>
      <c r="BO53" s="29"/>
      <c r="BP53" s="29"/>
      <c r="BQ53" s="30"/>
      <c r="BR53" s="31"/>
      <c r="BS53" s="34"/>
      <c r="BT53" s="31"/>
      <c r="BU53" s="34"/>
      <c r="BV53" s="34"/>
      <c r="BW53" s="34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3" t="s">
        <v>134</v>
      </c>
      <c r="DB53" s="26"/>
    </row>
    <row r="54" spans="1:106" ht="24.75" customHeight="1" x14ac:dyDescent="0.25">
      <c r="A54" s="36" t="s">
        <v>143</v>
      </c>
      <c r="B54" s="46">
        <v>155</v>
      </c>
      <c r="C54" s="18">
        <v>591</v>
      </c>
      <c r="D54" s="18">
        <v>1068</v>
      </c>
      <c r="E54" s="18">
        <v>1085</v>
      </c>
      <c r="F54" s="18">
        <v>691</v>
      </c>
      <c r="G54" s="18">
        <v>588</v>
      </c>
      <c r="H54" s="29">
        <v>173</v>
      </c>
      <c r="I54" s="29">
        <v>168</v>
      </c>
      <c r="J54" s="29">
        <v>244</v>
      </c>
      <c r="K54" s="29">
        <v>228</v>
      </c>
      <c r="L54" s="29">
        <v>325</v>
      </c>
      <c r="M54" s="29">
        <v>434</v>
      </c>
      <c r="N54" s="29">
        <v>528</v>
      </c>
      <c r="O54" s="29">
        <v>738</v>
      </c>
      <c r="P54" s="29">
        <v>681.29899999999998</v>
      </c>
      <c r="Q54" s="29">
        <v>921</v>
      </c>
      <c r="R54" s="29">
        <v>989.47900000000004</v>
      </c>
      <c r="S54" s="29">
        <v>1357</v>
      </c>
      <c r="T54" s="29">
        <v>1469</v>
      </c>
      <c r="U54" s="29">
        <v>1157</v>
      </c>
      <c r="V54" s="29">
        <v>1014</v>
      </c>
      <c r="W54" s="29">
        <v>1057.694</v>
      </c>
      <c r="X54" s="29">
        <v>939</v>
      </c>
      <c r="Y54" s="29">
        <v>1118</v>
      </c>
      <c r="Z54" s="29">
        <v>1031</v>
      </c>
      <c r="AA54" s="29">
        <v>1388</v>
      </c>
      <c r="AB54" s="29">
        <v>1020</v>
      </c>
      <c r="AC54" s="29">
        <v>1394</v>
      </c>
      <c r="AD54" s="29">
        <v>1075</v>
      </c>
      <c r="AE54" s="29">
        <v>980</v>
      </c>
      <c r="AF54" s="29">
        <v>970</v>
      </c>
      <c r="AG54" s="29">
        <v>1025</v>
      </c>
      <c r="AH54" s="29">
        <v>1179</v>
      </c>
      <c r="AI54" s="29">
        <v>1115</v>
      </c>
      <c r="AJ54" s="29">
        <v>1006</v>
      </c>
      <c r="AK54" s="29">
        <v>1053</v>
      </c>
      <c r="AL54" s="29">
        <v>900</v>
      </c>
      <c r="AM54" s="29">
        <v>1023</v>
      </c>
      <c r="AN54" s="29">
        <v>761</v>
      </c>
      <c r="AO54" s="29">
        <v>758</v>
      </c>
      <c r="AP54" s="29">
        <v>586</v>
      </c>
      <c r="AQ54" s="29">
        <v>794</v>
      </c>
      <c r="AR54" s="29">
        <v>705</v>
      </c>
      <c r="AS54" s="29">
        <v>755</v>
      </c>
      <c r="AT54" s="29">
        <v>812</v>
      </c>
      <c r="AU54" s="29">
        <v>1075.385</v>
      </c>
      <c r="AV54" s="29">
        <v>820</v>
      </c>
      <c r="AW54" s="29">
        <v>1180.56</v>
      </c>
      <c r="AX54" s="29">
        <v>1108</v>
      </c>
      <c r="AY54" s="29">
        <v>1336</v>
      </c>
      <c r="AZ54" s="29">
        <v>1161</v>
      </c>
      <c r="BA54" s="29">
        <v>1335</v>
      </c>
      <c r="BB54" s="29">
        <v>1477</v>
      </c>
      <c r="BC54" s="30">
        <v>1317</v>
      </c>
      <c r="BD54" s="31">
        <f t="shared" ref="BD54:BD59" si="17">SUM(AZ54:BC54)</f>
        <v>5290</v>
      </c>
      <c r="BE54" s="29">
        <v>1420</v>
      </c>
      <c r="BF54" s="29">
        <v>1547</v>
      </c>
      <c r="BG54" s="29">
        <v>1678</v>
      </c>
      <c r="BH54" s="30">
        <v>1646</v>
      </c>
      <c r="BI54" s="31">
        <f t="shared" si="1"/>
        <v>6291</v>
      </c>
      <c r="BJ54" s="29">
        <v>1911</v>
      </c>
      <c r="BK54" s="29">
        <v>1956</v>
      </c>
      <c r="BL54" s="29">
        <v>1951</v>
      </c>
      <c r="BM54" s="29">
        <v>2231</v>
      </c>
      <c r="BN54" s="22">
        <f t="shared" si="4"/>
        <v>8049</v>
      </c>
      <c r="BO54" s="29">
        <v>1845</v>
      </c>
      <c r="BP54" s="29">
        <v>1956</v>
      </c>
      <c r="BQ54" s="30">
        <v>1936</v>
      </c>
      <c r="BR54" s="31">
        <f t="shared" si="5"/>
        <v>5737</v>
      </c>
      <c r="BS54" s="34">
        <v>1746</v>
      </c>
      <c r="BT54" s="31">
        <f t="shared" ref="BT54:BT60" si="18">BR54+BS54</f>
        <v>7483</v>
      </c>
      <c r="BU54" s="34">
        <v>1632</v>
      </c>
      <c r="BV54" s="34">
        <v>2061</v>
      </c>
      <c r="BW54" s="34">
        <v>1737</v>
      </c>
      <c r="BX54" s="29">
        <v>1894</v>
      </c>
      <c r="BY54" s="29">
        <v>1623</v>
      </c>
      <c r="BZ54" s="29">
        <v>1501</v>
      </c>
      <c r="CA54" s="29">
        <v>1376</v>
      </c>
      <c r="CB54" s="29">
        <v>1214</v>
      </c>
      <c r="CC54" s="29">
        <v>1018</v>
      </c>
      <c r="CD54" s="29">
        <v>1035</v>
      </c>
      <c r="CE54" s="29">
        <v>880</v>
      </c>
      <c r="CF54" s="29">
        <v>1176</v>
      </c>
      <c r="CG54" s="29">
        <v>809</v>
      </c>
      <c r="CH54" s="29">
        <v>915</v>
      </c>
      <c r="CI54" s="29">
        <v>946</v>
      </c>
      <c r="CJ54" s="29">
        <v>1605</v>
      </c>
      <c r="CK54" s="29">
        <v>1188</v>
      </c>
      <c r="CL54" s="29">
        <f>2107-CK54</f>
        <v>919</v>
      </c>
      <c r="CM54" s="29">
        <v>1284</v>
      </c>
      <c r="CN54" s="29">
        <v>1136</v>
      </c>
      <c r="CO54" s="29">
        <v>1401</v>
      </c>
      <c r="CP54" s="29">
        <v>1234.7620000000002</v>
      </c>
      <c r="CQ54" s="29">
        <v>1028.9939999999997</v>
      </c>
      <c r="CR54" s="29">
        <v>1130.5149999999999</v>
      </c>
      <c r="CS54" s="29">
        <v>1814.146</v>
      </c>
      <c r="CT54" s="29">
        <v>1406.4460000000001</v>
      </c>
      <c r="CU54" s="29">
        <v>1357.2679999999996</v>
      </c>
      <c r="CV54" s="29">
        <v>1697.9900000000007</v>
      </c>
      <c r="CW54" s="29">
        <v>1501.4690000000001</v>
      </c>
      <c r="CX54" s="29">
        <v>1478.0569999999998</v>
      </c>
      <c r="CY54" s="29">
        <v>1392.7039999999997</v>
      </c>
      <c r="CZ54" s="29">
        <v>2285.8380000000006</v>
      </c>
      <c r="DA54" s="45" t="s">
        <v>144</v>
      </c>
      <c r="DB54" s="26"/>
    </row>
    <row r="55" spans="1:106" ht="31.5" customHeight="1" x14ac:dyDescent="0.25">
      <c r="A55" s="36" t="s">
        <v>145</v>
      </c>
      <c r="B55" s="38"/>
      <c r="D55" s="18">
        <v>-17</v>
      </c>
      <c r="E55" s="18">
        <v>-137</v>
      </c>
      <c r="F55" s="18">
        <v>-336</v>
      </c>
      <c r="G55" s="18">
        <v>-558</v>
      </c>
      <c r="H55" s="29">
        <v>-170.251</v>
      </c>
      <c r="I55" s="29">
        <v>-178</v>
      </c>
      <c r="J55" s="29">
        <v>-130</v>
      </c>
      <c r="K55" s="29">
        <v>-115</v>
      </c>
      <c r="L55" s="29">
        <v>-119</v>
      </c>
      <c r="M55" s="29">
        <v>-127</v>
      </c>
      <c r="N55" s="29">
        <v>-182</v>
      </c>
      <c r="O55" s="29">
        <v>-204.476</v>
      </c>
      <c r="P55" s="29">
        <v>-175</v>
      </c>
      <c r="Q55" s="29">
        <v>-210</v>
      </c>
      <c r="R55" s="29">
        <v>-148</v>
      </c>
      <c r="S55" s="29">
        <v>-190</v>
      </c>
      <c r="T55" s="29">
        <v>-205</v>
      </c>
      <c r="U55" s="29">
        <v>-345</v>
      </c>
      <c r="V55" s="29">
        <v>-319</v>
      </c>
      <c r="W55" s="29">
        <v>-294</v>
      </c>
      <c r="X55" s="29">
        <v>-332</v>
      </c>
      <c r="Y55" s="29">
        <v>-610.11199999999997</v>
      </c>
      <c r="Z55" s="29">
        <v>-864</v>
      </c>
      <c r="AA55" s="29">
        <v>-989.72400000000005</v>
      </c>
      <c r="AB55" s="29">
        <v>-930</v>
      </c>
      <c r="AC55" s="29">
        <v>-950</v>
      </c>
      <c r="AD55" s="29">
        <v>-1357.587</v>
      </c>
      <c r="AE55" s="29">
        <v>-1832</v>
      </c>
      <c r="AF55" s="29">
        <v>-1792.655</v>
      </c>
      <c r="AG55" s="29">
        <v>-2195</v>
      </c>
      <c r="AH55" s="29">
        <v>-2119</v>
      </c>
      <c r="AI55" s="29">
        <v>-2998</v>
      </c>
      <c r="AJ55" s="29">
        <v>-2025</v>
      </c>
      <c r="AK55" s="29">
        <v>-783</v>
      </c>
      <c r="AL55" s="29">
        <v>-550</v>
      </c>
      <c r="AM55" s="29">
        <v>-614</v>
      </c>
      <c r="AN55" s="29">
        <v>-606</v>
      </c>
      <c r="AO55" s="29">
        <v>-675</v>
      </c>
      <c r="AP55" s="29">
        <v>-502</v>
      </c>
      <c r="AQ55" s="29">
        <v>-644</v>
      </c>
      <c r="AR55" s="29">
        <v>-611</v>
      </c>
      <c r="AS55" s="29">
        <v>-582</v>
      </c>
      <c r="AT55" s="29">
        <v>-583</v>
      </c>
      <c r="AU55" s="29">
        <v>-1011</v>
      </c>
      <c r="AV55" s="29">
        <v>-718</v>
      </c>
      <c r="AW55" s="29">
        <v>-694</v>
      </c>
      <c r="AX55" s="29">
        <v>-712</v>
      </c>
      <c r="AY55" s="29">
        <v>-875</v>
      </c>
      <c r="AZ55" s="29">
        <v>-746</v>
      </c>
      <c r="BA55" s="29">
        <v>-817</v>
      </c>
      <c r="BB55" s="29">
        <v>-615</v>
      </c>
      <c r="BC55" s="30">
        <v>-1110</v>
      </c>
      <c r="BD55" s="31">
        <f t="shared" si="17"/>
        <v>-3288</v>
      </c>
      <c r="BE55" s="29">
        <v>-841</v>
      </c>
      <c r="BF55" s="29">
        <v>-871</v>
      </c>
      <c r="BG55" s="29">
        <v>-952</v>
      </c>
      <c r="BH55" s="30">
        <v>-998</v>
      </c>
      <c r="BI55" s="31">
        <f t="shared" si="1"/>
        <v>-3662</v>
      </c>
      <c r="BJ55" s="29">
        <v>-970</v>
      </c>
      <c r="BK55" s="29">
        <v>-826</v>
      </c>
      <c r="BL55" s="29">
        <v>-858</v>
      </c>
      <c r="BM55" s="29">
        <v>-982</v>
      </c>
      <c r="BN55" s="22">
        <f t="shared" si="4"/>
        <v>-3636</v>
      </c>
      <c r="BO55" s="29">
        <v>-829</v>
      </c>
      <c r="BP55" s="29">
        <v>-830</v>
      </c>
      <c r="BQ55" s="30">
        <v>-856</v>
      </c>
      <c r="BR55" s="31">
        <f t="shared" si="5"/>
        <v>-2515</v>
      </c>
      <c r="BS55" s="34">
        <v>-923</v>
      </c>
      <c r="BT55" s="31">
        <f t="shared" si="18"/>
        <v>-3438</v>
      </c>
      <c r="BU55" s="34">
        <v>-768</v>
      </c>
      <c r="BV55" s="34">
        <v>-779</v>
      </c>
      <c r="BW55" s="34">
        <v>-541</v>
      </c>
      <c r="BX55" s="29">
        <v>-736</v>
      </c>
      <c r="BY55" s="29">
        <v>-683</v>
      </c>
      <c r="BZ55" s="29">
        <v>-757</v>
      </c>
      <c r="CA55" s="29">
        <v>-663</v>
      </c>
      <c r="CB55" s="29">
        <v>-745</v>
      </c>
      <c r="CC55" s="29">
        <v>-889</v>
      </c>
      <c r="CD55" s="29">
        <v>-824</v>
      </c>
      <c r="CE55" s="29">
        <v>-687</v>
      </c>
      <c r="CF55" s="29">
        <v>-756</v>
      </c>
      <c r="CG55" s="29">
        <v>-741</v>
      </c>
      <c r="CH55" s="29">
        <v>-655</v>
      </c>
      <c r="CI55" s="29">
        <v>-970</v>
      </c>
      <c r="CJ55" s="29">
        <v>-856</v>
      </c>
      <c r="CK55" s="29">
        <v>-1000</v>
      </c>
      <c r="CL55" s="29">
        <f>-1857-CK55</f>
        <v>-857</v>
      </c>
      <c r="CM55" s="29">
        <v>-1861</v>
      </c>
      <c r="CN55" s="29">
        <v>-754</v>
      </c>
      <c r="CO55" s="29">
        <v>-1280</v>
      </c>
      <c r="CP55" s="29">
        <v>-1279.473</v>
      </c>
      <c r="CQ55" s="29">
        <v>-1722.7979999999998</v>
      </c>
      <c r="CR55" s="29">
        <v>-2677.6930000000002</v>
      </c>
      <c r="CS55" s="29">
        <v>-2842.0279999999998</v>
      </c>
      <c r="CT55" s="29">
        <v>-2414.2240000000006</v>
      </c>
      <c r="CU55" s="29">
        <v>-2981.1989999999987</v>
      </c>
      <c r="CV55" s="29">
        <v>-2965.0580000000009</v>
      </c>
      <c r="CW55" s="29">
        <v>-2108.058</v>
      </c>
      <c r="CX55" s="29">
        <v>-1539.5500000000002</v>
      </c>
      <c r="CY55" s="29">
        <v>-1463.1559999999999</v>
      </c>
      <c r="CZ55" s="29">
        <v>-1765.4889999999996</v>
      </c>
      <c r="DA55" s="39" t="s">
        <v>146</v>
      </c>
      <c r="DB55" s="26"/>
    </row>
    <row r="56" spans="1:106" x14ac:dyDescent="0.25">
      <c r="A56" s="36" t="s">
        <v>147</v>
      </c>
      <c r="B56" s="46">
        <v>175</v>
      </c>
      <c r="C56" s="18">
        <v>37</v>
      </c>
      <c r="D56" s="18">
        <v>64</v>
      </c>
      <c r="E56" s="18">
        <v>75</v>
      </c>
      <c r="F56" s="18">
        <v>155</v>
      </c>
      <c r="G56" s="18">
        <v>100</v>
      </c>
      <c r="H56" s="29"/>
      <c r="I56" s="29"/>
      <c r="J56" s="29">
        <v>5</v>
      </c>
      <c r="K56" s="29">
        <v>1</v>
      </c>
      <c r="L56" s="29"/>
      <c r="M56" s="29"/>
      <c r="N56" s="29"/>
      <c r="O56" s="29"/>
      <c r="P56" s="29"/>
      <c r="Q56" s="29">
        <v>49</v>
      </c>
      <c r="R56" s="29"/>
      <c r="S56" s="29">
        <v>10</v>
      </c>
      <c r="T56" s="29">
        <v>2</v>
      </c>
      <c r="U56" s="29"/>
      <c r="V56" s="29"/>
      <c r="W56" s="29">
        <v>20</v>
      </c>
      <c r="X56" s="29"/>
      <c r="Y56" s="29"/>
      <c r="Z56" s="29">
        <v>1</v>
      </c>
      <c r="AA56" s="29"/>
      <c r="AB56" s="29"/>
      <c r="AC56" s="29">
        <v>1</v>
      </c>
      <c r="AD56" s="29">
        <v>16</v>
      </c>
      <c r="AE56" s="29"/>
      <c r="AF56" s="29">
        <v>1</v>
      </c>
      <c r="AG56" s="29">
        <v>40</v>
      </c>
      <c r="AH56" s="29">
        <v>5</v>
      </c>
      <c r="AI56" s="29">
        <v>22</v>
      </c>
      <c r="AJ56" s="29"/>
      <c r="AK56" s="29"/>
      <c r="AL56" s="29">
        <v>3</v>
      </c>
      <c r="AM56" s="29"/>
      <c r="AN56" s="29"/>
      <c r="AO56" s="29"/>
      <c r="AP56" s="29">
        <v>1</v>
      </c>
      <c r="AQ56" s="29"/>
      <c r="AR56" s="29"/>
      <c r="AS56" s="29"/>
      <c r="AT56" s="29"/>
      <c r="AU56" s="29">
        <v>2</v>
      </c>
      <c r="AV56" s="29"/>
      <c r="AW56" s="29"/>
      <c r="AX56" s="29">
        <v>20</v>
      </c>
      <c r="AY56" s="29"/>
      <c r="AZ56" s="29">
        <v>2</v>
      </c>
      <c r="BA56" s="29"/>
      <c r="BB56" s="29"/>
      <c r="BC56" s="30"/>
      <c r="BD56" s="31">
        <f t="shared" si="17"/>
        <v>2</v>
      </c>
      <c r="BE56" s="29"/>
      <c r="BF56" s="29"/>
      <c r="BG56" s="29"/>
      <c r="BH56" s="30">
        <v>2</v>
      </c>
      <c r="BI56" s="31">
        <f t="shared" si="1"/>
        <v>2</v>
      </c>
      <c r="BJ56" s="29">
        <v>17</v>
      </c>
      <c r="BK56" s="29"/>
      <c r="BL56" s="29"/>
      <c r="BM56" s="29"/>
      <c r="BN56" s="22">
        <f t="shared" si="4"/>
        <v>17</v>
      </c>
      <c r="BO56" s="29"/>
      <c r="BP56" s="29">
        <v>2</v>
      </c>
      <c r="BQ56" s="30"/>
      <c r="BR56" s="31">
        <f t="shared" si="5"/>
        <v>2</v>
      </c>
      <c r="BS56" s="34"/>
      <c r="BT56" s="31">
        <f t="shared" si="18"/>
        <v>2</v>
      </c>
      <c r="BU56" s="34"/>
      <c r="BV56" s="34"/>
      <c r="BW56" s="34"/>
      <c r="BX56" s="29"/>
      <c r="BY56" s="29"/>
      <c r="BZ56" s="29">
        <v>1</v>
      </c>
      <c r="CA56" s="29">
        <v>0</v>
      </c>
      <c r="CB56" s="29">
        <v>0</v>
      </c>
      <c r="CC56" s="29">
        <v>450</v>
      </c>
      <c r="CD56" s="29">
        <v>0</v>
      </c>
      <c r="CE56" s="29">
        <v>0</v>
      </c>
      <c r="CF56" s="29">
        <v>0</v>
      </c>
      <c r="CG56" s="29">
        <v>451</v>
      </c>
      <c r="CH56" s="29">
        <v>0</v>
      </c>
      <c r="CI56" s="29">
        <v>0</v>
      </c>
      <c r="CJ56" s="29">
        <v>0</v>
      </c>
      <c r="CK56" s="29">
        <v>452</v>
      </c>
      <c r="CL56" s="29">
        <f>452-CK56</f>
        <v>0</v>
      </c>
      <c r="CM56" s="29">
        <v>0</v>
      </c>
      <c r="CN56" s="29">
        <v>0</v>
      </c>
      <c r="CO56" s="29">
        <v>451</v>
      </c>
      <c r="CP56" s="29">
        <v>1.5989999999999895</v>
      </c>
      <c r="CQ56" s="29">
        <v>2</v>
      </c>
      <c r="CR56" s="29">
        <v>2.4279999999999973</v>
      </c>
      <c r="CS56" s="29">
        <v>450.178</v>
      </c>
      <c r="CT56" s="29">
        <v>2</v>
      </c>
      <c r="CU56" s="29">
        <v>0</v>
      </c>
      <c r="CV56" s="29">
        <v>0</v>
      </c>
      <c r="CW56" s="29">
        <v>450.18799999999999</v>
      </c>
      <c r="CX56" s="29">
        <v>0</v>
      </c>
      <c r="CY56" s="29">
        <v>20.833000000000027</v>
      </c>
      <c r="CZ56" s="29">
        <v>0</v>
      </c>
      <c r="DA56" s="45" t="s">
        <v>148</v>
      </c>
      <c r="DB56" s="26"/>
    </row>
    <row r="57" spans="1:106" x14ac:dyDescent="0.25">
      <c r="A57" s="36" t="s">
        <v>149</v>
      </c>
      <c r="B57" s="46">
        <v>196</v>
      </c>
      <c r="C57" s="18">
        <v>484</v>
      </c>
      <c r="D57" s="18">
        <v>191</v>
      </c>
      <c r="E57" s="18">
        <v>321</v>
      </c>
      <c r="F57" s="18">
        <v>399</v>
      </c>
      <c r="G57" s="18">
        <v>427</v>
      </c>
      <c r="H57" s="29">
        <v>98.837999999999994</v>
      </c>
      <c r="I57" s="29">
        <v>47</v>
      </c>
      <c r="J57" s="29">
        <v>133</v>
      </c>
      <c r="K57" s="29">
        <v>-14</v>
      </c>
      <c r="L57" s="29">
        <v>96</v>
      </c>
      <c r="M57" s="29">
        <v>4</v>
      </c>
      <c r="N57" s="29">
        <v>-10</v>
      </c>
      <c r="O57" s="29">
        <v>25</v>
      </c>
      <c r="P57" s="29">
        <v>6</v>
      </c>
      <c r="Q57" s="29">
        <v>13</v>
      </c>
      <c r="R57" s="29">
        <v>18</v>
      </c>
      <c r="S57" s="29">
        <v>19</v>
      </c>
      <c r="T57" s="29">
        <v>783</v>
      </c>
      <c r="U57" s="29">
        <v>-153</v>
      </c>
      <c r="V57" s="29">
        <v>217</v>
      </c>
      <c r="W57" s="29">
        <v>81</v>
      </c>
      <c r="X57" s="29">
        <v>371</v>
      </c>
      <c r="Y57" s="29">
        <v>584</v>
      </c>
      <c r="Z57" s="29">
        <v>115</v>
      </c>
      <c r="AA57" s="29">
        <v>-66.715000000000003</v>
      </c>
      <c r="AB57" s="29">
        <v>104</v>
      </c>
      <c r="AC57" s="29">
        <v>123</v>
      </c>
      <c r="AD57" s="29">
        <v>174</v>
      </c>
      <c r="AE57" s="29">
        <v>198</v>
      </c>
      <c r="AF57" s="29">
        <v>55</v>
      </c>
      <c r="AG57" s="29">
        <v>1011</v>
      </c>
      <c r="AH57" s="29">
        <v>365</v>
      </c>
      <c r="AI57" s="29">
        <v>-508</v>
      </c>
      <c r="AJ57" s="29">
        <v>427</v>
      </c>
      <c r="AK57" s="29">
        <v>191</v>
      </c>
      <c r="AL57" s="29">
        <v>899</v>
      </c>
      <c r="AM57" s="29">
        <v>294</v>
      </c>
      <c r="AN57" s="29">
        <v>-186</v>
      </c>
      <c r="AO57" s="29">
        <v>-118</v>
      </c>
      <c r="AP57" s="29">
        <v>-325</v>
      </c>
      <c r="AQ57" s="29">
        <v>192</v>
      </c>
      <c r="AR57" s="29">
        <v>591</v>
      </c>
      <c r="AS57" s="29">
        <v>39</v>
      </c>
      <c r="AT57" s="29">
        <v>538</v>
      </c>
      <c r="AU57" s="29">
        <v>662</v>
      </c>
      <c r="AV57" s="29">
        <v>667</v>
      </c>
      <c r="AW57" s="29">
        <v>114.474</v>
      </c>
      <c r="AX57" s="29">
        <v>322</v>
      </c>
      <c r="AY57" s="29">
        <v>231</v>
      </c>
      <c r="AZ57" s="29">
        <v>756</v>
      </c>
      <c r="BA57" s="29">
        <v>-168</v>
      </c>
      <c r="BB57" s="29">
        <v>846</v>
      </c>
      <c r="BC57" s="30">
        <v>333</v>
      </c>
      <c r="BD57" s="31">
        <f t="shared" si="17"/>
        <v>1767</v>
      </c>
      <c r="BE57" s="29">
        <v>740</v>
      </c>
      <c r="BF57" s="29">
        <v>308</v>
      </c>
      <c r="BG57" s="29">
        <v>687</v>
      </c>
      <c r="BH57" s="30">
        <v>916</v>
      </c>
      <c r="BI57" s="31">
        <f>SUM(BE57:BH57)</f>
        <v>2651</v>
      </c>
      <c r="BJ57" s="29">
        <v>1879</v>
      </c>
      <c r="BK57" s="29">
        <v>585</v>
      </c>
      <c r="BL57" s="29">
        <v>327</v>
      </c>
      <c r="BM57" s="29">
        <v>1052</v>
      </c>
      <c r="BN57" s="22">
        <f t="shared" si="4"/>
        <v>3843</v>
      </c>
      <c r="BO57" s="29">
        <v>936</v>
      </c>
      <c r="BP57" s="29">
        <v>-417</v>
      </c>
      <c r="BQ57" s="30">
        <v>-591</v>
      </c>
      <c r="BR57" s="31">
        <f t="shared" si="5"/>
        <v>-72</v>
      </c>
      <c r="BS57" s="34">
        <v>720</v>
      </c>
      <c r="BT57" s="31">
        <f t="shared" si="18"/>
        <v>648</v>
      </c>
      <c r="BU57" s="34">
        <v>198</v>
      </c>
      <c r="BV57" s="34">
        <v>-452</v>
      </c>
      <c r="BW57" s="34">
        <v>-489</v>
      </c>
      <c r="BX57" s="29">
        <v>727</v>
      </c>
      <c r="BY57" s="29">
        <v>1714</v>
      </c>
      <c r="BZ57" s="29">
        <v>340</v>
      </c>
      <c r="CA57" s="29">
        <v>282</v>
      </c>
      <c r="CB57" s="29">
        <v>15</v>
      </c>
      <c r="CC57" s="29">
        <v>-56</v>
      </c>
      <c r="CD57" s="29">
        <v>176</v>
      </c>
      <c r="CE57" s="29">
        <v>-222</v>
      </c>
      <c r="CF57" s="29">
        <v>294</v>
      </c>
      <c r="CG57" s="29">
        <v>521</v>
      </c>
      <c r="CH57" s="29">
        <v>-657</v>
      </c>
      <c r="CI57" s="29">
        <v>-369</v>
      </c>
      <c r="CJ57" s="29">
        <v>387</v>
      </c>
      <c r="CK57" s="29">
        <v>-507</v>
      </c>
      <c r="CL57" s="29">
        <f>-848-CK57</f>
        <v>-341</v>
      </c>
      <c r="CM57" s="29">
        <v>-870</v>
      </c>
      <c r="CN57" s="29">
        <v>43</v>
      </c>
      <c r="CO57" s="29">
        <v>-33</v>
      </c>
      <c r="CP57" s="29">
        <v>-378.64699999999999</v>
      </c>
      <c r="CQ57" s="29">
        <v>-142.684</v>
      </c>
      <c r="CR57" s="29">
        <v>-227.05499999999995</v>
      </c>
      <c r="CS57" s="29">
        <v>230.99100000000001</v>
      </c>
      <c r="CT57" s="29">
        <v>-569.27200000000005</v>
      </c>
      <c r="CU57" s="29">
        <v>-303.05299999999994</v>
      </c>
      <c r="CV57" s="29">
        <v>410.24999999999994</v>
      </c>
      <c r="CW57" s="29">
        <v>340.654</v>
      </c>
      <c r="CX57" s="29">
        <v>375.82100000000003</v>
      </c>
      <c r="CY57" s="29">
        <v>-395.351</v>
      </c>
      <c r="CZ57" s="29">
        <v>-1604.3489999999999</v>
      </c>
      <c r="DA57" s="33" t="s">
        <v>150</v>
      </c>
      <c r="DB57" s="26"/>
    </row>
    <row r="58" spans="1:106" ht="16.5" customHeight="1" x14ac:dyDescent="0.25">
      <c r="A58" s="47" t="s">
        <v>151</v>
      </c>
      <c r="B58" s="46">
        <v>62</v>
      </c>
      <c r="C58" s="18">
        <v>29</v>
      </c>
      <c r="D58" s="18">
        <v>-45</v>
      </c>
      <c r="E58" s="18">
        <v>-20</v>
      </c>
      <c r="F58" s="18"/>
      <c r="G58" s="18"/>
      <c r="H58" s="29"/>
      <c r="I58" s="29"/>
      <c r="J58" s="29"/>
      <c r="K58" s="29"/>
      <c r="L58" s="29"/>
      <c r="M58" s="29">
        <v>-43</v>
      </c>
      <c r="N58" s="29">
        <v>-20</v>
      </c>
      <c r="O58" s="29">
        <v>-52</v>
      </c>
      <c r="P58" s="29">
        <v>-58</v>
      </c>
      <c r="Q58" s="29">
        <v>-4</v>
      </c>
      <c r="R58" s="29">
        <v>-42</v>
      </c>
      <c r="S58" s="29">
        <v>-33</v>
      </c>
      <c r="T58" s="29">
        <v>-29</v>
      </c>
      <c r="U58" s="29">
        <v>-6</v>
      </c>
      <c r="V58" s="29">
        <v>88</v>
      </c>
      <c r="W58" s="29">
        <v>-109</v>
      </c>
      <c r="X58" s="29">
        <v>-27</v>
      </c>
      <c r="Y58" s="29">
        <v>-28</v>
      </c>
      <c r="Z58" s="29">
        <v>-13</v>
      </c>
      <c r="AA58" s="29">
        <v>-18</v>
      </c>
      <c r="AB58" s="29">
        <v>-100</v>
      </c>
      <c r="AC58" s="29">
        <v>3</v>
      </c>
      <c r="AD58" s="29">
        <v>-57</v>
      </c>
      <c r="AE58" s="29">
        <v>-173</v>
      </c>
      <c r="AF58" s="29">
        <v>-116</v>
      </c>
      <c r="AG58" s="29">
        <v>-55</v>
      </c>
      <c r="AH58" s="29">
        <v>-111</v>
      </c>
      <c r="AI58" s="29">
        <v>-72</v>
      </c>
      <c r="AJ58" s="29">
        <v>-30</v>
      </c>
      <c r="AK58" s="29">
        <v>-451</v>
      </c>
      <c r="AL58" s="29">
        <v>-324</v>
      </c>
      <c r="AM58" s="29">
        <v>-962</v>
      </c>
      <c r="AN58" s="29">
        <v>-857</v>
      </c>
      <c r="AO58" s="29">
        <v>-151</v>
      </c>
      <c r="AP58" s="29">
        <v>-428</v>
      </c>
      <c r="AQ58" s="29">
        <v>-261</v>
      </c>
      <c r="AR58" s="29">
        <v>-133</v>
      </c>
      <c r="AS58" s="29">
        <v>-505</v>
      </c>
      <c r="AT58" s="29">
        <v>-400</v>
      </c>
      <c r="AU58" s="29">
        <v>76</v>
      </c>
      <c r="AV58" s="29">
        <v>78</v>
      </c>
      <c r="AW58" s="29">
        <v>107</v>
      </c>
      <c r="AX58" s="29">
        <v>-669</v>
      </c>
      <c r="AY58" s="29">
        <v>-278</v>
      </c>
      <c r="AZ58" s="29">
        <v>-455</v>
      </c>
      <c r="BA58" s="29">
        <v>669</v>
      </c>
      <c r="BB58" s="29">
        <v>-1807</v>
      </c>
      <c r="BC58" s="30">
        <v>-233</v>
      </c>
      <c r="BD58" s="31">
        <f t="shared" si="17"/>
        <v>-1826</v>
      </c>
      <c r="BE58" s="29">
        <v>140</v>
      </c>
      <c r="BF58" s="29">
        <v>-1238</v>
      </c>
      <c r="BG58" s="29">
        <v>-353</v>
      </c>
      <c r="BH58" s="30">
        <v>-1286</v>
      </c>
      <c r="BI58" s="31">
        <f t="shared" si="1"/>
        <v>-2737</v>
      </c>
      <c r="BJ58" s="29">
        <v>61</v>
      </c>
      <c r="BK58" s="29">
        <v>-574</v>
      </c>
      <c r="BL58" s="29">
        <v>-1281</v>
      </c>
      <c r="BM58" s="29">
        <v>-1017</v>
      </c>
      <c r="BN58" s="22">
        <f t="shared" si="4"/>
        <v>-2811</v>
      </c>
      <c r="BO58" s="29">
        <v>-284</v>
      </c>
      <c r="BP58" s="29">
        <v>185</v>
      </c>
      <c r="BQ58" s="30">
        <v>-2701</v>
      </c>
      <c r="BR58" s="31">
        <f t="shared" si="5"/>
        <v>-2800</v>
      </c>
      <c r="BS58" s="34">
        <v>763</v>
      </c>
      <c r="BT58" s="31">
        <f t="shared" si="18"/>
        <v>-2037</v>
      </c>
      <c r="BU58" s="34">
        <v>1197</v>
      </c>
      <c r="BV58" s="34">
        <v>572</v>
      </c>
      <c r="BW58" s="34">
        <v>167</v>
      </c>
      <c r="BX58" s="29">
        <v>1689</v>
      </c>
      <c r="BY58" s="29">
        <v>-225</v>
      </c>
      <c r="BZ58" s="29">
        <v>472</v>
      </c>
      <c r="CA58" s="29">
        <v>513</v>
      </c>
      <c r="CB58" s="29">
        <v>-373</v>
      </c>
      <c r="CC58" s="29">
        <v>203</v>
      </c>
      <c r="CD58" s="29">
        <v>482</v>
      </c>
      <c r="CE58" s="29">
        <v>354</v>
      </c>
      <c r="CF58" s="29">
        <v>-393</v>
      </c>
      <c r="CG58" s="29">
        <v>633</v>
      </c>
      <c r="CH58" s="29">
        <v>-117</v>
      </c>
      <c r="CI58" s="29">
        <v>-8</v>
      </c>
      <c r="CJ58" s="29">
        <v>154</v>
      </c>
      <c r="CK58" s="29">
        <v>-596</v>
      </c>
      <c r="CL58" s="29">
        <f>-599-CK58</f>
        <v>-3</v>
      </c>
      <c r="CM58" s="29">
        <v>1117</v>
      </c>
      <c r="CN58" s="29">
        <v>130</v>
      </c>
      <c r="CO58" s="29">
        <v>-317</v>
      </c>
      <c r="CP58" s="29">
        <v>282.77200000000005</v>
      </c>
      <c r="CQ58" s="29">
        <v>-6.0850000000000009</v>
      </c>
      <c r="CR58" s="29">
        <v>-113.446</v>
      </c>
      <c r="CS58" s="29">
        <v>-1184.44</v>
      </c>
      <c r="CT58" s="29">
        <v>785.20100000000002</v>
      </c>
      <c r="CU58" s="29">
        <v>-111.72400000000005</v>
      </c>
      <c r="CV58" s="29">
        <v>-1106.8</v>
      </c>
      <c r="CW58" s="29">
        <v>-1228.4259999999999</v>
      </c>
      <c r="CX58" s="29">
        <v>817.0329999999999</v>
      </c>
      <c r="CY58" s="29">
        <v>-250.79500000000002</v>
      </c>
      <c r="CZ58" s="29">
        <v>1982.7950000000001</v>
      </c>
      <c r="DA58" s="45" t="s">
        <v>152</v>
      </c>
      <c r="DB58" s="26"/>
    </row>
    <row r="59" spans="1:106" ht="26.4" x14ac:dyDescent="0.25">
      <c r="A59" s="36" t="s">
        <v>153</v>
      </c>
      <c r="B59" s="46">
        <v>162</v>
      </c>
      <c r="C59" s="18">
        <v>-7</v>
      </c>
      <c r="D59" s="18">
        <v>244</v>
      </c>
      <c r="E59" s="18">
        <v>-19</v>
      </c>
      <c r="F59" s="18">
        <v>228</v>
      </c>
      <c r="G59" s="18">
        <v>274</v>
      </c>
      <c r="H59" s="29">
        <v>30</v>
      </c>
      <c r="I59" s="29">
        <v>39</v>
      </c>
      <c r="J59" s="29">
        <v>160</v>
      </c>
      <c r="K59" s="29">
        <v>37</v>
      </c>
      <c r="L59" s="29">
        <v>71</v>
      </c>
      <c r="M59" s="29">
        <v>52</v>
      </c>
      <c r="N59" s="29">
        <v>41</v>
      </c>
      <c r="O59" s="29">
        <v>32</v>
      </c>
      <c r="P59" s="29">
        <v>-8</v>
      </c>
      <c r="Q59" s="29">
        <v>111</v>
      </c>
      <c r="R59" s="29">
        <v>22.4</v>
      </c>
      <c r="S59" s="29">
        <v>79</v>
      </c>
      <c r="T59" s="29">
        <v>7</v>
      </c>
      <c r="U59" s="29">
        <v>88</v>
      </c>
      <c r="V59" s="29">
        <v>105</v>
      </c>
      <c r="W59" s="29">
        <v>185</v>
      </c>
      <c r="X59" s="29">
        <v>-42</v>
      </c>
      <c r="Y59" s="29">
        <v>214</v>
      </c>
      <c r="Z59" s="29">
        <v>247</v>
      </c>
      <c r="AA59" s="29">
        <v>189</v>
      </c>
      <c r="AB59" s="29">
        <v>31</v>
      </c>
      <c r="AC59" s="29">
        <v>509</v>
      </c>
      <c r="AD59" s="29">
        <v>604.16</v>
      </c>
      <c r="AE59" s="29">
        <v>572.59</v>
      </c>
      <c r="AF59" s="29">
        <v>442</v>
      </c>
      <c r="AG59" s="29">
        <v>907.74</v>
      </c>
      <c r="AH59" s="29">
        <v>784</v>
      </c>
      <c r="AI59" s="29">
        <v>764</v>
      </c>
      <c r="AJ59" s="29">
        <v>1761</v>
      </c>
      <c r="AK59" s="29">
        <v>4289</v>
      </c>
      <c r="AL59" s="29">
        <v>4762.84</v>
      </c>
      <c r="AM59" s="29">
        <v>1237</v>
      </c>
      <c r="AN59" s="29">
        <v>-2043</v>
      </c>
      <c r="AO59" s="29">
        <v>1559.7429999999999</v>
      </c>
      <c r="AP59" s="29">
        <v>1417</v>
      </c>
      <c r="AQ59" s="29">
        <v>1757</v>
      </c>
      <c r="AR59" s="29">
        <v>2573</v>
      </c>
      <c r="AS59" s="29">
        <v>2434</v>
      </c>
      <c r="AT59" s="29">
        <v>3297.72</v>
      </c>
      <c r="AU59" s="29">
        <v>2157</v>
      </c>
      <c r="AV59" s="29">
        <v>3094</v>
      </c>
      <c r="AW59" s="29">
        <v>4456</v>
      </c>
      <c r="AX59" s="29">
        <v>2884</v>
      </c>
      <c r="AY59" s="29">
        <v>1923</v>
      </c>
      <c r="AZ59" s="29">
        <v>2418</v>
      </c>
      <c r="BA59" s="29">
        <v>1506</v>
      </c>
      <c r="BB59" s="29">
        <v>554</v>
      </c>
      <c r="BC59" s="30">
        <v>477</v>
      </c>
      <c r="BD59" s="31">
        <f t="shared" si="17"/>
        <v>4955</v>
      </c>
      <c r="BE59" s="29">
        <v>1674</v>
      </c>
      <c r="BF59" s="29">
        <v>645</v>
      </c>
      <c r="BG59" s="29">
        <v>972</v>
      </c>
      <c r="BH59" s="30">
        <v>550</v>
      </c>
      <c r="BI59" s="31">
        <f t="shared" si="1"/>
        <v>3841</v>
      </c>
      <c r="BJ59" s="29">
        <v>2782</v>
      </c>
      <c r="BK59" s="29">
        <v>1589</v>
      </c>
      <c r="BL59" s="29">
        <v>1016</v>
      </c>
      <c r="BM59" s="29">
        <v>-1193</v>
      </c>
      <c r="BN59" s="22">
        <f t="shared" si="4"/>
        <v>4194</v>
      </c>
      <c r="BO59" s="29">
        <v>-4591</v>
      </c>
      <c r="BP59" s="29">
        <v>-1719</v>
      </c>
      <c r="BQ59" s="30">
        <v>-2832</v>
      </c>
      <c r="BR59" s="31">
        <f t="shared" si="5"/>
        <v>-9142</v>
      </c>
      <c r="BS59" s="34">
        <v>-2188</v>
      </c>
      <c r="BT59" s="31">
        <f t="shared" si="18"/>
        <v>-11330</v>
      </c>
      <c r="BU59" s="34">
        <v>-1271</v>
      </c>
      <c r="BV59" s="34">
        <v>18</v>
      </c>
      <c r="BW59" s="34">
        <v>62</v>
      </c>
      <c r="BX59" s="29">
        <v>651</v>
      </c>
      <c r="BY59" s="29">
        <v>464</v>
      </c>
      <c r="BZ59" s="29">
        <v>967</v>
      </c>
      <c r="CA59" s="29">
        <v>771</v>
      </c>
      <c r="CB59" s="29">
        <v>-231</v>
      </c>
      <c r="CC59" s="29">
        <v>1296</v>
      </c>
      <c r="CD59" s="29">
        <v>1123</v>
      </c>
      <c r="CE59" s="29">
        <v>1246</v>
      </c>
      <c r="CF59" s="29">
        <v>-157</v>
      </c>
      <c r="CG59" s="29">
        <v>2019</v>
      </c>
      <c r="CH59" s="29">
        <v>1616</v>
      </c>
      <c r="CI59" s="29">
        <v>532</v>
      </c>
      <c r="CJ59" s="29">
        <v>976</v>
      </c>
      <c r="CK59" s="29">
        <v>-1344</v>
      </c>
      <c r="CL59" s="29">
        <f>-958-CK59</f>
        <v>386</v>
      </c>
      <c r="CM59" s="29">
        <v>-846</v>
      </c>
      <c r="CN59" s="29">
        <v>-184</v>
      </c>
      <c r="CO59" s="29">
        <v>326</v>
      </c>
      <c r="CP59" s="29">
        <v>935.39099999999996</v>
      </c>
      <c r="CQ59" s="29">
        <v>1175.681</v>
      </c>
      <c r="CR59" s="29">
        <v>644.37699999999995</v>
      </c>
      <c r="CS59" s="29">
        <v>1572.3810000000001</v>
      </c>
      <c r="CT59" s="29">
        <v>3061.134</v>
      </c>
      <c r="CU59" s="29">
        <v>2972.8519999999999</v>
      </c>
      <c r="CV59" s="29">
        <v>1768.7899999999991</v>
      </c>
      <c r="CW59" s="29">
        <v>3453.7730000000001</v>
      </c>
      <c r="CX59" s="29">
        <v>1791.2659999999996</v>
      </c>
      <c r="CY59" s="29">
        <v>1156.9620000000004</v>
      </c>
      <c r="CZ59" s="29">
        <v>-1045.6400000000003</v>
      </c>
      <c r="DA59" s="33" t="s">
        <v>154</v>
      </c>
      <c r="DB59" s="26"/>
    </row>
    <row r="60" spans="1:106" ht="4.5" customHeight="1" x14ac:dyDescent="0.25">
      <c r="A60" s="36"/>
      <c r="B60" s="46"/>
      <c r="C60" s="18"/>
      <c r="D60" s="18"/>
      <c r="E60" s="18"/>
      <c r="F60" s="18"/>
      <c r="G60" s="18"/>
      <c r="H60" s="48"/>
      <c r="I60" s="49"/>
      <c r="J60" s="50"/>
      <c r="K60" s="48"/>
      <c r="L60" s="48"/>
      <c r="M60" s="49"/>
      <c r="N60" s="50"/>
      <c r="O60" s="48"/>
      <c r="P60" s="48"/>
      <c r="Q60" s="49"/>
      <c r="R60" s="50"/>
      <c r="S60" s="48"/>
      <c r="T60" s="48"/>
      <c r="U60" s="49"/>
      <c r="V60" s="50"/>
      <c r="W60" s="48"/>
      <c r="X60" s="48"/>
      <c r="Y60" s="49"/>
      <c r="Z60" s="50"/>
      <c r="AA60" s="48"/>
      <c r="AB60" s="50"/>
      <c r="AC60" s="48"/>
      <c r="AD60" s="50"/>
      <c r="AE60" s="48"/>
      <c r="AF60" s="48"/>
      <c r="AG60" s="48"/>
      <c r="AH60" s="50"/>
      <c r="AI60" s="48"/>
      <c r="AJ60" s="48"/>
      <c r="AK60" s="48"/>
      <c r="AL60" s="50"/>
      <c r="AM60" s="48"/>
      <c r="AN60" s="48"/>
      <c r="AO60" s="48"/>
      <c r="AP60" s="50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51"/>
      <c r="BD60" s="31"/>
      <c r="BE60" s="48"/>
      <c r="BF60" s="48"/>
      <c r="BG60" s="48"/>
      <c r="BH60" s="51"/>
      <c r="BI60" s="31"/>
      <c r="BJ60" s="48"/>
      <c r="BK60" s="48"/>
      <c r="BL60" s="48"/>
      <c r="BM60" s="48"/>
      <c r="BN60" s="22"/>
      <c r="BO60" s="48"/>
      <c r="BP60" s="48"/>
      <c r="BQ60" s="51"/>
      <c r="BR60" s="31">
        <f t="shared" si="5"/>
        <v>0</v>
      </c>
      <c r="BS60" s="34"/>
      <c r="BT60" s="31">
        <f t="shared" si="18"/>
        <v>0</v>
      </c>
      <c r="BU60" s="34"/>
      <c r="BV60" s="34"/>
      <c r="BW60" s="34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3"/>
      <c r="DB60" s="26"/>
    </row>
    <row r="61" spans="1:106" x14ac:dyDescent="0.25">
      <c r="A61" s="52" t="s">
        <v>155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0.45400000000000773</v>
      </c>
      <c r="I61" s="53">
        <v>-0.30799999999999272</v>
      </c>
      <c r="J61" s="53">
        <v>-0.41399999999998727</v>
      </c>
      <c r="K61" s="53">
        <v>0</v>
      </c>
      <c r="L61" s="53">
        <v>-0.12700000000000955</v>
      </c>
      <c r="M61" s="53">
        <v>0</v>
      </c>
      <c r="N61" s="53">
        <v>0</v>
      </c>
      <c r="O61" s="53">
        <v>0.46299999999999386</v>
      </c>
      <c r="P61" s="53">
        <v>-0.31300000000004502</v>
      </c>
      <c r="Q61" s="53">
        <v>-0.43099999999998317</v>
      </c>
      <c r="R61" s="53">
        <v>7.9000000000043258E-2</v>
      </c>
      <c r="S61" s="53">
        <v>0</v>
      </c>
      <c r="T61" s="53">
        <v>-0.28999999999996362</v>
      </c>
      <c r="U61" s="53">
        <v>-0.18200000000013006</v>
      </c>
      <c r="V61" s="53">
        <v>-0.36000000000012733</v>
      </c>
      <c r="W61" s="53">
        <v>-0.375</v>
      </c>
      <c r="X61" s="53">
        <v>0</v>
      </c>
      <c r="Y61" s="53">
        <v>-1.8999999999948614E-2</v>
      </c>
      <c r="Z61" s="53">
        <v>0</v>
      </c>
      <c r="AA61" s="53">
        <v>-0.43900000000007822</v>
      </c>
      <c r="AB61" s="53">
        <v>-0.43699999999989814</v>
      </c>
      <c r="AC61" s="53">
        <v>0.33999999999991815</v>
      </c>
      <c r="AD61" s="53">
        <v>0.20400000000006457</v>
      </c>
      <c r="AE61" s="53">
        <v>-0.16800000000023374</v>
      </c>
      <c r="AF61" s="53">
        <v>-0.2729999999996835</v>
      </c>
      <c r="AG61" s="53">
        <v>-0.35799999999926513</v>
      </c>
      <c r="AH61" s="53">
        <v>0</v>
      </c>
      <c r="AI61" s="53">
        <v>0</v>
      </c>
      <c r="AJ61" s="53">
        <v>0</v>
      </c>
      <c r="AK61" s="53">
        <v>-0.25800000000072032</v>
      </c>
      <c r="AL61" s="53">
        <v>0.18300000000090222</v>
      </c>
      <c r="AM61" s="53">
        <v>0</v>
      </c>
      <c r="AN61" s="53">
        <v>0.35100000000011278</v>
      </c>
      <c r="AO61" s="53">
        <v>-0.23199999999951615</v>
      </c>
      <c r="AP61" s="53">
        <v>0.45100000000002183</v>
      </c>
      <c r="AQ61" s="53">
        <v>0.38699999999971624</v>
      </c>
      <c r="AR61" s="53">
        <v>-0.45499999999992724</v>
      </c>
      <c r="AS61" s="53">
        <v>0.4090000000001055</v>
      </c>
      <c r="AT61" s="53">
        <v>7.8000000000429281E-2</v>
      </c>
      <c r="AU61" s="53">
        <v>0.38500000000021828</v>
      </c>
      <c r="AV61" s="53">
        <v>0.13500000000021828</v>
      </c>
      <c r="AW61" s="53">
        <v>0.29200000000128057</v>
      </c>
      <c r="AX61" s="53">
        <v>0</v>
      </c>
      <c r="AY61" s="53">
        <v>0</v>
      </c>
      <c r="AZ61" s="53">
        <f t="shared" ref="AZ61:BM61" si="19">AZ7+AZ45-AZ47+AZ58-AZ59</f>
        <v>0</v>
      </c>
      <c r="BA61" s="53">
        <f t="shared" si="19"/>
        <v>0</v>
      </c>
      <c r="BB61" s="53">
        <f t="shared" si="19"/>
        <v>0</v>
      </c>
      <c r="BC61" s="53">
        <f t="shared" si="19"/>
        <v>0</v>
      </c>
      <c r="BD61" s="54">
        <f t="shared" si="19"/>
        <v>0</v>
      </c>
      <c r="BE61" s="53">
        <f t="shared" si="19"/>
        <v>0</v>
      </c>
      <c r="BF61" s="53">
        <f t="shared" si="19"/>
        <v>0</v>
      </c>
      <c r="BG61" s="53">
        <f t="shared" si="19"/>
        <v>0</v>
      </c>
      <c r="BH61" s="53">
        <f t="shared" si="19"/>
        <v>0</v>
      </c>
      <c r="BI61" s="54">
        <f t="shared" si="19"/>
        <v>0</v>
      </c>
      <c r="BJ61" s="53">
        <f t="shared" si="19"/>
        <v>0</v>
      </c>
      <c r="BK61" s="53">
        <f t="shared" si="19"/>
        <v>0</v>
      </c>
      <c r="BL61" s="53">
        <f t="shared" si="19"/>
        <v>0</v>
      </c>
      <c r="BM61" s="53">
        <f t="shared" si="19"/>
        <v>0</v>
      </c>
      <c r="BN61" s="22">
        <f>SUM(BJ61:BM61)</f>
        <v>0</v>
      </c>
      <c r="BO61" s="53">
        <f t="shared" ref="BO61:CE61" si="20">BO7+BO45-BO47+BO58-BO59</f>
        <v>0</v>
      </c>
      <c r="BP61" s="53">
        <f t="shared" si="20"/>
        <v>0</v>
      </c>
      <c r="BQ61" s="55">
        <f t="shared" si="20"/>
        <v>0</v>
      </c>
      <c r="BR61" s="56">
        <f t="shared" si="20"/>
        <v>0</v>
      </c>
      <c r="BS61" s="57">
        <f t="shared" si="20"/>
        <v>0</v>
      </c>
      <c r="BT61" s="58">
        <f t="shared" si="20"/>
        <v>0</v>
      </c>
      <c r="BU61" s="57">
        <f t="shared" si="20"/>
        <v>0</v>
      </c>
      <c r="BV61" s="57">
        <f t="shared" si="20"/>
        <v>0</v>
      </c>
      <c r="BW61" s="57">
        <f t="shared" si="20"/>
        <v>0</v>
      </c>
      <c r="BX61" s="53">
        <f t="shared" si="20"/>
        <v>0</v>
      </c>
      <c r="BY61" s="53">
        <f t="shared" si="20"/>
        <v>0</v>
      </c>
      <c r="BZ61" s="53">
        <f t="shared" si="20"/>
        <v>0</v>
      </c>
      <c r="CA61" s="53">
        <f t="shared" si="20"/>
        <v>0</v>
      </c>
      <c r="CB61" s="53">
        <f t="shared" si="20"/>
        <v>0</v>
      </c>
      <c r="CC61" s="53">
        <f t="shared" si="20"/>
        <v>0</v>
      </c>
      <c r="CD61" s="53">
        <f t="shared" si="20"/>
        <v>0</v>
      </c>
      <c r="CE61" s="53">
        <f t="shared" si="20"/>
        <v>0</v>
      </c>
      <c r="CF61" s="53">
        <f>CF7+CF45-CF47+CF58-CF59</f>
        <v>0</v>
      </c>
      <c r="CG61" s="53">
        <v>0</v>
      </c>
      <c r="CH61" s="53">
        <v>0</v>
      </c>
      <c r="CI61" s="53">
        <v>0</v>
      </c>
      <c r="CJ61" s="53">
        <v>0</v>
      </c>
      <c r="CK61" s="53">
        <v>0</v>
      </c>
      <c r="CL61" s="53">
        <f>CL7+CL45-CL47+CL58-CL59</f>
        <v>0</v>
      </c>
      <c r="CM61" s="53">
        <v>0</v>
      </c>
      <c r="CN61" s="53">
        <v>0</v>
      </c>
      <c r="CO61" s="53">
        <v>0</v>
      </c>
      <c r="CP61" s="53">
        <v>0</v>
      </c>
      <c r="CQ61" s="53">
        <v>0</v>
      </c>
      <c r="CR61" s="53">
        <v>-0.17999999999949523</v>
      </c>
      <c r="CS61" s="53">
        <v>0</v>
      </c>
      <c r="CT61" s="53">
        <v>-4.999999964638846E-5</v>
      </c>
      <c r="CU61" s="53">
        <v>0</v>
      </c>
      <c r="CV61" s="53">
        <v>4.9999999873762135E-5</v>
      </c>
      <c r="CW61" s="53">
        <v>0</v>
      </c>
      <c r="CX61" s="53">
        <v>0</v>
      </c>
      <c r="CY61" s="53">
        <v>-3.865352482534945E-12</v>
      </c>
      <c r="CZ61" s="53">
        <v>0</v>
      </c>
      <c r="DA61" s="59" t="s">
        <v>156</v>
      </c>
      <c r="DB61" s="26"/>
    </row>
    <row r="62" spans="1:106" s="61" customFormat="1" ht="15.75" customHeight="1" x14ac:dyDescent="0.25">
      <c r="A62" s="60" t="s">
        <v>157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</row>
    <row r="63" spans="1:106" s="61" customFormat="1" ht="15.75" customHeight="1" x14ac:dyDescent="0.25">
      <c r="A63" s="60" t="s">
        <v>158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</row>
    <row r="64" spans="1:106" s="61" customFormat="1" ht="15.75" customHeight="1" x14ac:dyDescent="0.25">
      <c r="A64" s="60" t="s">
        <v>159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</row>
    <row r="154" spans="7:8" x14ac:dyDescent="0.25">
      <c r="G154" s="62"/>
      <c r="H154" s="62"/>
    </row>
  </sheetData>
  <mergeCells count="6">
    <mergeCell ref="A2:DA2"/>
    <mergeCell ref="A3:DA3"/>
    <mergeCell ref="A5:CF5"/>
    <mergeCell ref="A62:DA62"/>
    <mergeCell ref="A63:DA63"/>
    <mergeCell ref="A64:DA64"/>
  </mergeCells>
  <pageMargins left="0.18" right="0.17" top="0.23" bottom="0.24" header="0.17" footer="0.2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</vt:lpstr>
      <vt:lpstr>'1.4'!Print_Area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2024-03-28T05:08:20Z</dcterms:created>
  <dcterms:modified xsi:type="dcterms:W3CDTF">2024-03-28T05:08:20Z</dcterms:modified>
</cp:coreProperties>
</file>